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společné G\Šliková\KROS\Ves Touškov_větrolamy\Oprava R_VZ\"/>
    </mc:Choice>
  </mc:AlternateContent>
  <bookViews>
    <workbookView xWindow="0" yWindow="0" windowWidth="0" windowHeight="0"/>
  </bookViews>
  <sheets>
    <sheet name="Rekapitulace stavby" sheetId="1" r:id="rId1"/>
    <sheet name="210030-04-01 - Příprava s..." sheetId="2" r:id="rId2"/>
    <sheet name="210030-04-02 - Výsadba" sheetId="3" r:id="rId3"/>
    <sheet name="210030-04-03-01 - Následn..." sheetId="4" r:id="rId4"/>
    <sheet name="210030-04-03-02 - Následn..." sheetId="5" r:id="rId5"/>
    <sheet name="210030-04-03-03 - Následn..." sheetId="6" r:id="rId6"/>
    <sheet name="210030-04-04 - VRN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'210030-04-01 - Příprava s...'!$C$82:$K$144</definedName>
    <definedName name="_xlnm.Print_Area" localSheetId="1">'210030-04-01 - Příprava s...'!$C$4:$J$39,'210030-04-01 - Příprava s...'!$C$45:$J$64,'210030-04-01 - Příprava s...'!$C$70:$K$144</definedName>
    <definedName name="_xlnm.Print_Titles" localSheetId="1">'210030-04-01 - Příprava s...'!$82:$82</definedName>
    <definedName name="_xlnm._FilterDatabase" localSheetId="2" hidden="1">'210030-04-02 - Výsadba'!$C$81:$K$182</definedName>
    <definedName name="_xlnm.Print_Area" localSheetId="2">'210030-04-02 - Výsadba'!$C$4:$J$39,'210030-04-02 - Výsadba'!$C$45:$J$63,'210030-04-02 - Výsadba'!$C$69:$K$182</definedName>
    <definedName name="_xlnm.Print_Titles" localSheetId="2">'210030-04-02 - Výsadba'!$81:$81</definedName>
    <definedName name="_xlnm._FilterDatabase" localSheetId="3" hidden="1">'210030-04-03-01 - Následn...'!$C$88:$K$140</definedName>
    <definedName name="_xlnm.Print_Area" localSheetId="3">'210030-04-03-01 - Následn...'!$C$4:$J$41,'210030-04-03-01 - Následn...'!$C$47:$J$68,'210030-04-03-01 - Následn...'!$C$74:$K$140</definedName>
    <definedName name="_xlnm.Print_Titles" localSheetId="3">'210030-04-03-01 - Následn...'!$88:$88</definedName>
    <definedName name="_xlnm._FilterDatabase" localSheetId="4" hidden="1">'210030-04-03-02 - Následn...'!$C$88:$K$139</definedName>
    <definedName name="_xlnm.Print_Area" localSheetId="4">'210030-04-03-02 - Následn...'!$C$4:$J$41,'210030-04-03-02 - Následn...'!$C$47:$J$68,'210030-04-03-02 - Následn...'!$C$74:$K$139</definedName>
    <definedName name="_xlnm.Print_Titles" localSheetId="4">'210030-04-03-02 - Následn...'!$88:$88</definedName>
    <definedName name="_xlnm._FilterDatabase" localSheetId="5" hidden="1">'210030-04-03-03 - Následn...'!$C$88:$K$139</definedName>
    <definedName name="_xlnm.Print_Area" localSheetId="5">'210030-04-03-03 - Následn...'!$C$4:$J$41,'210030-04-03-03 - Následn...'!$C$47:$J$68,'210030-04-03-03 - Následn...'!$C$74:$K$139</definedName>
    <definedName name="_xlnm.Print_Titles" localSheetId="5">'210030-04-03-03 - Následn...'!$88:$88</definedName>
    <definedName name="_xlnm._FilterDatabase" localSheetId="6" hidden="1">'210030-04-04 - VRN'!$C$81:$K$100</definedName>
    <definedName name="_xlnm.Print_Area" localSheetId="6">'210030-04-04 - VRN'!$C$4:$J$39,'210030-04-04 - VRN'!$C$45:$J$63,'210030-04-04 - VRN'!$C$69:$K$100</definedName>
    <definedName name="_xlnm.Print_Titles" localSheetId="6">'210030-04-04 - VRN'!$81:$81</definedName>
    <definedName name="_xlnm.Print_Area" localSheetId="7">'Seznam figur'!$C$4:$G$16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00"/>
  <c r="BH100"/>
  <c r="BG100"/>
  <c r="BF100"/>
  <c r="T100"/>
  <c r="T99"/>
  <c r="R100"/>
  <c r="R99"/>
  <c r="P100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6" r="J39"/>
  <c r="J38"/>
  <c i="1" r="AY60"/>
  <c i="6" r="J37"/>
  <c i="1" r="AX60"/>
  <c i="6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50"/>
  <c i="5" r="J39"/>
  <c r="J38"/>
  <c i="1" r="AY59"/>
  <c i="5" r="J37"/>
  <c i="1" r="AX59"/>
  <c i="5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8"/>
  <c i="4" r="J37"/>
  <c i="1" r="AX58"/>
  <c i="4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3" r="J37"/>
  <c r="J36"/>
  <c i="1" r="AY56"/>
  <c i="3" r="J35"/>
  <c i="1" r="AX56"/>
  <c i="3" r="BI181"/>
  <c r="BH181"/>
  <c r="BG181"/>
  <c r="BF181"/>
  <c r="T181"/>
  <c r="T180"/>
  <c r="R181"/>
  <c r="R180"/>
  <c r="P181"/>
  <c r="P180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0"/>
  <c r="BH110"/>
  <c r="BG110"/>
  <c r="BF110"/>
  <c r="T110"/>
  <c r="R110"/>
  <c r="P110"/>
  <c r="BI107"/>
  <c r="BH107"/>
  <c r="BG107"/>
  <c r="BF107"/>
  <c r="T107"/>
  <c r="R107"/>
  <c r="P107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1" r="L50"/>
  <c r="AM50"/>
  <c r="AM49"/>
  <c r="L49"/>
  <c r="AM47"/>
  <c r="L47"/>
  <c r="L45"/>
  <c r="L44"/>
  <c i="2" r="BK128"/>
  <c i="3" r="J143"/>
  <c i="5" r="BK97"/>
  <c i="2" r="BK135"/>
  <c i="3" r="J150"/>
  <c i="4" r="BK139"/>
  <c i="6" r="J104"/>
  <c i="3" r="J91"/>
  <c r="BK107"/>
  <c i="5" r="BK104"/>
  <c i="2" r="J128"/>
  <c i="3" r="BK88"/>
  <c i="5" r="J138"/>
  <c i="2" r="J108"/>
  <c i="4" r="BK100"/>
  <c i="2" r="BK92"/>
  <c i="5" r="J104"/>
  <c i="2" r="BK121"/>
  <c i="3" r="BK124"/>
  <c i="5" r="J127"/>
  <c i="2" r="J143"/>
  <c i="3" r="BK122"/>
  <c i="5" r="BK124"/>
  <c i="3" r="BK155"/>
  <c r="J126"/>
  <c i="7" r="J85"/>
  <c i="3" r="J107"/>
  <c i="4" r="BK97"/>
  <c i="5" r="J121"/>
  <c i="2" r="BK139"/>
  <c i="3" r="BK110"/>
  <c i="5" r="BK138"/>
  <c i="2" r="J139"/>
  <c i="3" r="J129"/>
  <c i="5" r="J133"/>
  <c i="2" r="J92"/>
  <c i="3" r="BK157"/>
  <c i="7" r="J96"/>
  <c i="3" r="J168"/>
  <c i="6" r="BK104"/>
  <c i="3" r="J152"/>
  <c r="J85"/>
  <c i="5" r="J97"/>
  <c i="2" r="J95"/>
  <c i="4" r="BK128"/>
  <c i="6" r="J92"/>
  <c i="2" r="J117"/>
  <c i="4" r="J92"/>
  <c i="6" r="J101"/>
  <c i="3" r="BK132"/>
  <c r="BK150"/>
  <c i="7" r="J91"/>
  <c i="3" r="J131"/>
  <c i="5" r="J101"/>
  <c i="2" r="BK99"/>
  <c i="4" r="J139"/>
  <c i="6" r="BK97"/>
  <c i="3" r="BK147"/>
  <c i="6" r="BK133"/>
  <c i="3" r="BK143"/>
  <c i="2" r="BK124"/>
  <c i="3" r="J165"/>
  <c i="4" r="BK105"/>
  <c i="6" r="J121"/>
  <c i="3" r="J136"/>
  <c i="4" r="J134"/>
  <c i="7" r="BK91"/>
  <c i="2" r="J114"/>
  <c i="4" r="J105"/>
  <c i="6" r="J138"/>
  <c i="2" r="BK86"/>
  <c i="3" r="BK129"/>
  <c i="6" r="J127"/>
  <c i="3" r="J94"/>
  <c i="4" r="J116"/>
  <c i="6" r="BK110"/>
  <c i="3" r="J181"/>
  <c i="6" r="BK124"/>
  <c i="3" r="J132"/>
  <c i="6" r="J124"/>
  <c i="3" r="BK152"/>
  <c i="7" r="BK100"/>
  <c i="3" r="J163"/>
  <c i="6" r="J97"/>
  <c i="3" r="BK181"/>
  <c i="4" r="J111"/>
  <c i="3" r="BK165"/>
  <c i="4" r="BK111"/>
  <c i="5" r="J124"/>
  <c i="2" r="J121"/>
  <c i="3" r="J175"/>
  <c i="5" r="BK110"/>
  <c i="2" r="J124"/>
  <c i="3" r="J171"/>
  <c i="6" r="BK92"/>
  <c i="2" r="J99"/>
  <c i="4" r="J95"/>
  <c i="7" r="BK94"/>
  <c i="3" r="BK138"/>
  <c i="5" r="BK133"/>
  <c i="3" r="J155"/>
  <c i="5" r="BK127"/>
  <c i="2" r="J111"/>
  <c i="3" r="J140"/>
  <c i="4" r="J100"/>
  <c i="2" r="J135"/>
  <c i="3" r="BK140"/>
  <c i="4" r="BK92"/>
  <c i="6" r="BK138"/>
  <c i="3" r="BK85"/>
  <c i="4" r="J97"/>
  <c i="5" r="BK92"/>
  <c i="7" r="BK96"/>
  <c i="3" r="J122"/>
  <c i="4" r="BK95"/>
  <c i="2" r="BK111"/>
  <c i="3" r="J157"/>
  <c i="4" r="J137"/>
  <c i="7" r="BK88"/>
  <c i="3" r="BK126"/>
  <c i="5" r="J92"/>
  <c i="2" r="BK108"/>
  <c i="4" r="BK122"/>
  <c i="2" r="BK114"/>
  <c i="4" r="J122"/>
  <c i="6" r="BK136"/>
  <c i="3" r="J147"/>
  <c i="4" r="J128"/>
  <c i="5" r="J115"/>
  <c i="7" r="J94"/>
  <c i="2" r="J105"/>
  <c i="3" r="BK131"/>
  <c i="6" r="J115"/>
  <c i="2" r="BK143"/>
  <c i="3" r="J110"/>
  <c i="4" r="BK125"/>
  <c i="2" r="BK105"/>
  <c i="3" r="BK163"/>
  <c i="5" r="J136"/>
  <c i="7" r="J88"/>
  <c i="3" r="J124"/>
  <c i="4" r="BK116"/>
  <c i="5" r="J110"/>
  <c i="3" r="BK168"/>
  <c i="5" r="BK101"/>
  <c i="7" r="J100"/>
  <c i="4" r="J125"/>
  <c i="5" r="BK121"/>
  <c i="2" r="BK102"/>
  <c i="4" r="BK102"/>
  <c i="2" r="BK117"/>
  <c i="3" r="J88"/>
  <c r="BK97"/>
  <c i="2" r="J89"/>
  <c i="3" r="BK136"/>
  <c i="5" r="BK115"/>
  <c i="3" r="J97"/>
  <c r="BK175"/>
  <c i="6" r="J133"/>
  <c i="2" r="J102"/>
  <c i="3" r="BK94"/>
  <c i="4" r="BK134"/>
  <c i="6" r="J110"/>
  <c i="1" r="AS57"/>
  <c i="6" r="BK101"/>
  <c i="2" r="BK89"/>
  <c i="4" r="BK137"/>
  <c i="6" r="BK127"/>
  <c i="2" r="J86"/>
  <c i="3" r="BK171"/>
  <c i="6" r="BK115"/>
  <c i="2" r="BK95"/>
  <c i="4" r="J102"/>
  <c i="6" r="BK121"/>
  <c i="3" r="J138"/>
  <c i="6" r="J136"/>
  <c i="7" r="BK85"/>
  <c i="3" r="BK91"/>
  <c i="5" r="BK136"/>
  <c i="2" l="1" r="BK120"/>
  <c r="J120"/>
  <c r="J62"/>
  <c i="3" r="BK84"/>
  <c i="4" r="BK91"/>
  <c r="J91"/>
  <c r="J65"/>
  <c i="2" r="BK85"/>
  <c r="P85"/>
  <c i="3" r="P84"/>
  <c r="P83"/>
  <c r="P82"/>
  <c i="1" r="AU56"/>
  <c i="2" r="R85"/>
  <c r="P120"/>
  <c i="4" r="P91"/>
  <c r="P90"/>
  <c r="P89"/>
  <c i="1" r="AU58"/>
  <c i="5" r="R91"/>
  <c r="R90"/>
  <c r="R89"/>
  <c i="6" r="BK91"/>
  <c r="J91"/>
  <c r="J65"/>
  <c i="7" r="T84"/>
  <c r="T83"/>
  <c r="T82"/>
  <c i="2" r="T120"/>
  <c i="5" r="BK91"/>
  <c r="J91"/>
  <c r="J65"/>
  <c i="6" r="R91"/>
  <c r="R90"/>
  <c r="R89"/>
  <c i="7" r="BK84"/>
  <c r="J84"/>
  <c r="J61"/>
  <c i="2" r="R120"/>
  <c i="3" r="R84"/>
  <c r="R83"/>
  <c r="R82"/>
  <c i="4" r="T91"/>
  <c r="T90"/>
  <c r="T89"/>
  <c i="5" r="P91"/>
  <c r="P90"/>
  <c r="P89"/>
  <c i="1" r="AU59"/>
  <c i="6" r="P91"/>
  <c r="P90"/>
  <c r="P89"/>
  <c i="1" r="AU60"/>
  <c i="7" r="R84"/>
  <c r="R83"/>
  <c r="R82"/>
  <c i="2" r="T85"/>
  <c r="T84"/>
  <c r="T83"/>
  <c i="3" r="T84"/>
  <c r="T83"/>
  <c r="T82"/>
  <c i="4" r="R91"/>
  <c r="R90"/>
  <c r="R89"/>
  <c i="5" r="T91"/>
  <c r="T90"/>
  <c r="T89"/>
  <c i="6" r="T91"/>
  <c r="T90"/>
  <c r="T89"/>
  <c i="7" r="P84"/>
  <c r="P83"/>
  <c r="P82"/>
  <c i="1" r="AU61"/>
  <c i="2" r="BK142"/>
  <c r="J142"/>
  <c r="J63"/>
  <c i="3" r="BK180"/>
  <c r="J180"/>
  <c r="J62"/>
  <c i="4" r="BK138"/>
  <c r="J138"/>
  <c r="J67"/>
  <c i="5" r="BK137"/>
  <c r="J137"/>
  <c r="J67"/>
  <c r="BK135"/>
  <c r="J135"/>
  <c r="J66"/>
  <c i="6" r="BK135"/>
  <c r="J135"/>
  <c r="J66"/>
  <c i="4" r="BK136"/>
  <c r="J136"/>
  <c r="J66"/>
  <c i="7" r="BK99"/>
  <c r="J99"/>
  <c r="J62"/>
  <c i="6" r="BK137"/>
  <c r="J137"/>
  <c r="J67"/>
  <c i="7" r="BE96"/>
  <c r="J52"/>
  <c r="BE91"/>
  <c r="F55"/>
  <c r="BE100"/>
  <c i="6" r="BK90"/>
  <c r="J90"/>
  <c r="J64"/>
  <c i="7" r="BE85"/>
  <c r="BE88"/>
  <c r="BE94"/>
  <c r="E48"/>
  <c i="6" r="BE104"/>
  <c r="BE124"/>
  <c r="BE136"/>
  <c r="BE138"/>
  <c r="E77"/>
  <c r="BE92"/>
  <c r="BE127"/>
  <c r="J83"/>
  <c r="BE97"/>
  <c r="BE101"/>
  <c r="F86"/>
  <c r="BE115"/>
  <c r="BE121"/>
  <c r="BE133"/>
  <c i="5" r="BK90"/>
  <c r="BK89"/>
  <c r="J89"/>
  <c r="J63"/>
  <c i="6" r="BE110"/>
  <c i="5" r="E50"/>
  <c r="BE138"/>
  <c r="J56"/>
  <c r="BE110"/>
  <c r="BE127"/>
  <c r="BE136"/>
  <c r="F59"/>
  <c r="BE92"/>
  <c r="BE97"/>
  <c i="4" r="BK90"/>
  <c r="BK89"/>
  <c r="J89"/>
  <c i="5" r="BE104"/>
  <c r="BE101"/>
  <c r="BE115"/>
  <c r="BE121"/>
  <c r="BE133"/>
  <c r="BE124"/>
  <c i="3" r="J84"/>
  <c r="J61"/>
  <c i="4" r="F59"/>
  <c r="BE95"/>
  <c r="BE102"/>
  <c r="E50"/>
  <c r="BE122"/>
  <c r="BE125"/>
  <c r="BE128"/>
  <c r="BE137"/>
  <c r="J56"/>
  <c r="BE111"/>
  <c r="BE134"/>
  <c r="BE100"/>
  <c r="BE92"/>
  <c r="BE97"/>
  <c r="BE105"/>
  <c r="BE116"/>
  <c r="BE139"/>
  <c i="3" r="BE91"/>
  <c r="BE157"/>
  <c r="BE163"/>
  <c r="BE165"/>
  <c r="BE107"/>
  <c r="E48"/>
  <c r="F55"/>
  <c r="J76"/>
  <c r="BE88"/>
  <c r="BE94"/>
  <c r="BE124"/>
  <c r="BE129"/>
  <c r="BE136"/>
  <c r="BE85"/>
  <c r="BE97"/>
  <c r="BE122"/>
  <c r="BE126"/>
  <c r="BE131"/>
  <c r="BE132"/>
  <c r="BE171"/>
  <c r="BE175"/>
  <c r="BE138"/>
  <c r="BE140"/>
  <c r="BE143"/>
  <c r="BE147"/>
  <c r="BE152"/>
  <c r="BE155"/>
  <c r="BE168"/>
  <c i="2" r="J85"/>
  <c r="J61"/>
  <c i="3" r="BE181"/>
  <c r="BE110"/>
  <c r="BE150"/>
  <c i="2" r="BE95"/>
  <c r="BE102"/>
  <c r="BE114"/>
  <c r="BE117"/>
  <c r="BE121"/>
  <c r="BE135"/>
  <c r="F80"/>
  <c r="BE124"/>
  <c r="BE86"/>
  <c r="BE105"/>
  <c r="BE111"/>
  <c r="E48"/>
  <c r="J77"/>
  <c r="BE89"/>
  <c r="BE92"/>
  <c r="BE99"/>
  <c r="BE108"/>
  <c r="BE128"/>
  <c r="BE139"/>
  <c r="BE143"/>
  <c i="3" r="F36"/>
  <c i="1" r="BC56"/>
  <c i="3" r="F37"/>
  <c i="1" r="BD56"/>
  <c i="5" r="F39"/>
  <c i="1" r="BD59"/>
  <c i="4" r="J36"/>
  <c i="1" r="AW58"/>
  <c i="6" r="F39"/>
  <c i="1" r="BD60"/>
  <c i="2" r="F34"/>
  <c i="1" r="BA55"/>
  <c i="7" r="F37"/>
  <c i="1" r="BD61"/>
  <c i="2" r="F35"/>
  <c i="1" r="BB55"/>
  <c r="AS54"/>
  <c i="4" r="J32"/>
  <c i="5" r="J36"/>
  <c i="1" r="AW59"/>
  <c i="3" r="F34"/>
  <c i="1" r="BA56"/>
  <c i="5" r="F37"/>
  <c i="1" r="BB59"/>
  <c i="2" r="F37"/>
  <c i="1" r="BD55"/>
  <c i="7" r="F36"/>
  <c i="1" r="BC61"/>
  <c i="6" r="F36"/>
  <c i="1" r="BA60"/>
  <c i="3" r="F35"/>
  <c i="1" r="BB56"/>
  <c i="2" r="J34"/>
  <c i="1" r="AW55"/>
  <c i="4" r="F36"/>
  <c i="1" r="BA58"/>
  <c i="5" r="F36"/>
  <c i="1" r="BA59"/>
  <c i="4" r="F38"/>
  <c i="1" r="BC58"/>
  <c i="4" r="F39"/>
  <c i="1" r="BD58"/>
  <c i="5" r="F38"/>
  <c i="1" r="BC59"/>
  <c i="7" r="F35"/>
  <c i="1" r="BB61"/>
  <c i="6" r="F38"/>
  <c i="1" r="BC60"/>
  <c i="6" r="F37"/>
  <c i="1" r="BB60"/>
  <c i="3" r="J34"/>
  <c i="1" r="AW56"/>
  <c i="4" r="F37"/>
  <c i="1" r="BB58"/>
  <c i="6" r="J36"/>
  <c i="1" r="AW60"/>
  <c i="7" r="J34"/>
  <c i="1" r="AW61"/>
  <c i="2" r="F36"/>
  <c i="1" r="BC55"/>
  <c i="7" r="F34"/>
  <c i="1" r="BA61"/>
  <c i="2" l="1" r="R84"/>
  <c r="R83"/>
  <c r="P84"/>
  <c r="P83"/>
  <c i="1" r="AU55"/>
  <c i="2" r="BK84"/>
  <c r="J84"/>
  <c r="J60"/>
  <c i="3" r="BK83"/>
  <c r="J83"/>
  <c r="J60"/>
  <c i="7" r="BK83"/>
  <c r="J83"/>
  <c r="J60"/>
  <c i="6" r="BK89"/>
  <c r="J89"/>
  <c i="5" r="J90"/>
  <c r="J64"/>
  <c i="1" r="AG58"/>
  <c i="4" r="J63"/>
  <c r="J90"/>
  <c r="J64"/>
  <c i="7" r="J33"/>
  <c i="1" r="AV61"/>
  <c r="AT61"/>
  <c i="2" r="F33"/>
  <c i="1" r="AZ55"/>
  <c i="3" r="J33"/>
  <c i="1" r="AV56"/>
  <c r="AT56"/>
  <c i="3" r="F33"/>
  <c i="1" r="AZ56"/>
  <c r="BA57"/>
  <c r="AW57"/>
  <c r="BC57"/>
  <c r="AY57"/>
  <c i="6" r="J32"/>
  <c i="1" r="AG60"/>
  <c i="6" r="F35"/>
  <c i="1" r="AZ60"/>
  <c r="AU57"/>
  <c i="2" r="J33"/>
  <c i="1" r="AV55"/>
  <c r="AT55"/>
  <c i="7" r="F33"/>
  <c i="1" r="AZ61"/>
  <c r="BD57"/>
  <c i="5" r="J35"/>
  <c i="1" r="AV59"/>
  <c r="AT59"/>
  <c i="4" r="F35"/>
  <c i="1" r="AZ58"/>
  <c i="5" r="J32"/>
  <c i="1" r="AG59"/>
  <c i="4" r="J35"/>
  <c i="1" r="AV58"/>
  <c r="AT58"/>
  <c r="AN58"/>
  <c r="BB57"/>
  <c r="AX57"/>
  <c i="5" r="F35"/>
  <c i="1" r="AZ59"/>
  <c i="6" r="J35"/>
  <c i="1" r="AV60"/>
  <c r="AT60"/>
  <c i="3" l="1" r="BK82"/>
  <c r="J82"/>
  <c r="J59"/>
  <c i="2" r="BK83"/>
  <c r="J83"/>
  <c r="J59"/>
  <c i="7" r="BK82"/>
  <c r="J82"/>
  <c r="J59"/>
  <c i="1" r="AN60"/>
  <c i="6" r="J63"/>
  <c i="1" r="AN59"/>
  <c i="6" r="J41"/>
  <c i="5" r="J41"/>
  <c i="4" r="J41"/>
  <c i="1" r="BD54"/>
  <c r="W33"/>
  <c r="BC54"/>
  <c r="AY54"/>
  <c r="AZ57"/>
  <c r="AV57"/>
  <c r="AT57"/>
  <c r="BB54"/>
  <c r="W31"/>
  <c r="AU54"/>
  <c r="BA54"/>
  <c r="W30"/>
  <c r="AG57"/>
  <c l="1" r="AN57"/>
  <c i="2" r="J30"/>
  <c i="1" r="AG55"/>
  <c r="AN55"/>
  <c i="7" r="J30"/>
  <c i="1" r="AG61"/>
  <c i="3" r="J30"/>
  <c i="1" r="AG56"/>
  <c r="AN56"/>
  <c r="AW54"/>
  <c r="AK30"/>
  <c r="W32"/>
  <c r="AX54"/>
  <c r="AZ54"/>
  <c r="AV54"/>
  <c r="AK29"/>
  <c i="7" l="1" r="J39"/>
  <c i="3" r="J39"/>
  <c i="2" r="J39"/>
  <c i="1" r="AN61"/>
  <c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<sst xmlns="http://schemas.openxmlformats.org/spreadsheetml/2006/main">
  <si>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</si>
  <si>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</si>
  <si>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</si>
  <si>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</si>
  <si>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</si>
  <si>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{21cf4b88-5a65-418b-9d0f-600d92921fa3}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</si>
  <si>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</si>
  <si>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</si>
  <si>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</si>
  <si>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</si>
  <si>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</si>
  <si>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</si>
  <si>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</si>
  <si>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210030-04</t>
  </si>
  <si>
    <t>Stavba:</t>
  </si>
  <si>
    <t>Stavba větrolamu TEO 5 v k.ú. Ves Touškov</t>
  </si>
  <si>
    <t>KSO:</t>
  </si>
  <si>
    <t/>
  </si>
  <si>
    <t>CC-CZ:</t>
  </si>
  <si>
    <t>Místo:</t>
  </si>
  <si>
    <t>k.ú. Ves Touškov</t>
  </si>
  <si>
    <t>Datum:</t>
  </si>
  <si>
    <t>8. 9. 2021</t>
  </si>
  <si>
    <t>Zadavatel:</t>
  </si>
  <si>
    <t>IČ:</t>
  </si>
  <si>
    <t>SPÚ, Pobočka Plzeň</t>
  </si>
  <si>
    <t>DIČ:</t>
  </si>
  <si>
    <t>Zhotovitel:</t>
  </si>
  <si>
    <t xml:space="preserve"> </t>
  </si>
  <si>
    <t>Projektant:</t>
  </si>
  <si>
    <t>Geocart CZ a.s.</t>
  </si>
  <si>
    <t>True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</si>
  <si>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</si>
  <si>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</si>
  <si>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</si>
  <si>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</si>
  <si>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</si>
  <si>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</si>
  <si>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</si>
  <si>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</si>
  <si>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</si>
  <si>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</si>
  <si>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</si>
  <si>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</si>
  <si>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</si>
  <si>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</si>
  <si>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</si>
  <si>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</si>
  <si>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</si>
  <si>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</si>
  <si>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</si>
  <si>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</si>
  <si>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</si>
  <si>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</si>
  <si>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</si>
  <si>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</si>
  <si>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</si>
  <si>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</si>
  <si>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</si>
  <si>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</si>
  <si>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</si>
  <si>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</si>
  <si>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</si>
  <si>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</si>
  <si>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</si>
  <si>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</si>
  <si>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</si>
  <si>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</si>
  <si>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</si>
  <si>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</si>
  <si>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</si>
  <si>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</si>
  <si>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</si>
  <si>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</si>
  <si>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</si>
  <si>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210030-04-01</t>
  </si>
  <si>
    <t>Příprava staveniště</t>
  </si>
  <si>
    <t>STA</t>
  </si>
  <si>
    <t>1</t>
  </si>
  <si>
    <t>{8aee7591-808a-4e33-89b6-1607feeeb810}</t>
  </si>
  <si>
    <t>2</t>
  </si>
  <si>
    <t>210030-04-02</t>
  </si>
  <si>
    <t>Výsadba</t>
  </si>
  <si>
    <t>{8a4da8a8-2825-4aca-8509-1638275a809f}</t>
  </si>
  <si>
    <t>210030-04-03</t>
  </si>
  <si>
    <t>Následná péče</t>
  </si>
  <si>
    <t>{967e9438-870c-4f3f-815e-4a208e6c3e37}</t>
  </si>
  <si>
    <t>210030-04-03-01</t>
  </si>
  <si>
    <t>Následná péče - 1. rok</t>
  </si>
  <si>
    <t>Soupis</t>
  </si>
  <si>
    <t>{1f448421-cce2-4116-932d-ce8ac4007126}</t>
  </si>
  <si>
    <t>210030-04-03-02</t>
  </si>
  <si>
    <t>Následná péče - 2. rok</t>
  </si>
  <si>
    <t>{dcb53478-f7a9-486a-bc8f-cb1eb78daacb}</t>
  </si>
  <si>
    <t>210030-04-03-03</t>
  </si>
  <si>
    <t>Následná péče - 3. rok</t>
  </si>
  <si>
    <t>{db4bc26f-19c5-4009-b844-27fc156afd96}</t>
  </si>
  <si>
    <t>210030-04-04</t>
  </si>
  <si>
    <t>VRN</t>
  </si>
  <si>
    <t>{11fd251d-b64c-4581-88c0-9e29fd5c469f}</t>
  </si>
  <si>
    <t>Rýhy</t>
  </si>
  <si>
    <t>59,5</t>
  </si>
  <si>
    <t>KRYCÍ LIST SOUPISU PRACÍ</t>
  </si>
  <si>
    <t>Objekt:</t>
  </si>
  <si>
    <t>210030-04-01 -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</si>
  <si>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</si>
  <si>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</si>
  <si>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</si>
  <si>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</si>
  <si>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</si>
  <si>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</si>
  <si>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</si>
  <si>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</si>
  <si>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</si>
  <si>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</si>
  <si>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</si>
  <si>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</si>
  <si>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</si>
  <si>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</si>
  <si>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</si>
  <si>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</si>
  <si>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</si>
  <si>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</si>
  <si>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</si>
  <si>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</si>
  <si>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</si>
  <si>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</si>
  <si>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</si>
  <si>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</si>
  <si>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</si>
  <si>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</si>
  <si>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</si>
  <si>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z plochy přes 500 m2 v rovině nebo na svahu do 1:5</t>
  </si>
  <si>
    <t>m2</t>
  </si>
  <si>
    <t>CS ÚRS 2022 02</t>
  </si>
  <si>
    <t>4</t>
  </si>
  <si>
    <t>-267782106</t>
  </si>
  <si>
    <t>Online PSC</t>
  </si>
  <si>
    <t>https://podminky.urs.cz/item/CS_URS_2022_02/111111331</t>
  </si>
  <si>
    <t>VV</t>
  </si>
  <si>
    <t>"Celoplošné" 14480</t>
  </si>
  <si>
    <t>111151331</t>
  </si>
  <si>
    <t>Pokosení trávníku při souvislé ploše přes 10000 m2 lučního v rovině nebo svahu do 1:5</t>
  </si>
  <si>
    <t>-1587145773</t>
  </si>
  <si>
    <t>https://podminky.urs.cz/item/CS_URS_2022_02/111151331</t>
  </si>
  <si>
    <t>"Koseni 2x před výsadbou se shrabáním a odvozem" 14480*2</t>
  </si>
  <si>
    <t>3</t>
  </si>
  <si>
    <t>119005131</t>
  </si>
  <si>
    <t>Vytyčení výsadeb s rozmístěním rostlin dle projektové dokumentace zapojených nebo v záhonu, plochy přes 100 m2 ve sponu</t>
  </si>
  <si>
    <t>1082306004</t>
  </si>
  <si>
    <t>https://podminky.urs.cz/item/CS_URS_2022_02/119005131</t>
  </si>
  <si>
    <t>"Plocha výsadeb" 6640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</si>
  <si>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</si>
  <si>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</si>
  <si>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</si>
  <si>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776293243</t>
  </si>
  <si>
    <t>https://podminky.urs.cz/item/CS_URS_2022_02/132251101</t>
  </si>
  <si>
    <t>"Hloubení rýhy pro uložení zemnícího pásu oplocení - hloubka 0,6 m" 20*0,85*0,35*10</t>
  </si>
  <si>
    <t>Součet</t>
  </si>
  <si>
    <t>5</t>
  </si>
  <si>
    <t>174151101</t>
  </si>
  <si>
    <t>Zásyp sypaninou z jakékoliv horniny strojně s uložením výkopku ve vrstvách se zhutněním jam, šachet, rýh nebo kolem objektů v těchto vykopávkách</t>
  </si>
  <si>
    <t>306197718</t>
  </si>
  <si>
    <t>https://podminky.urs.cz/item/CS_URS_2022_02/174151101</t>
  </si>
  <si>
    <t>6</t>
  </si>
  <si>
    <t>181451311</t>
  </si>
  <si>
    <t>Založení trávníku strojně výsevem včetně utažení na ploše v rovině nebo na svahu do 1:5</t>
  </si>
  <si>
    <t>-1573269867</t>
  </si>
  <si>
    <t>https://podminky.urs.cz/item/CS_URS_2022_02/181451311</t>
  </si>
  <si>
    <t>"Celoplošné vysetí travinobylinného porostu" 14480</t>
  </si>
  <si>
    <t>7</t>
  </si>
  <si>
    <t>M</t>
  </si>
  <si>
    <t>R01</t>
  </si>
  <si>
    <t>osivo směs travinobylinná krajinná-rovinná</t>
  </si>
  <si>
    <t>kg</t>
  </si>
  <si>
    <t>8</t>
  </si>
  <si>
    <t>111691125</t>
  </si>
  <si>
    <t>P</t>
  </si>
  <si>
    <t>Poznámka k položce:_x000d_
Vychází z položky č. 00572472. Změna materiálu na travinobylinnou směs při výsevku 5 g/m2.</t>
  </si>
  <si>
    <t>14480*0,005</t>
  </si>
  <si>
    <t>183403151</t>
  </si>
  <si>
    <t>Obdělání půdy smykováním v rovině nebo na svahu do 1:5</t>
  </si>
  <si>
    <t>1782935860</t>
  </si>
  <si>
    <t>https://podminky.urs.cz/item/CS_URS_2022_02/183403151</t>
  </si>
  <si>
    <t>"Celoplošná úprava půdy smykováním" 14480</t>
  </si>
  <si>
    <t>9</t>
  </si>
  <si>
    <t>183403161</t>
  </si>
  <si>
    <t>Obdělání půdy válením v rovině nebo na svahu do 1:5</t>
  </si>
  <si>
    <t>1717057998</t>
  </si>
  <si>
    <t>https://podminky.urs.cz/item/CS_URS_2022_02/183403161</t>
  </si>
  <si>
    <t>"Celoplošná úprava půdy válením" 14480</t>
  </si>
  <si>
    <t>10</t>
  </si>
  <si>
    <t>183408212</t>
  </si>
  <si>
    <t>Orba na plochách jednotlivě přes 1 ha střední, na hloubku od 180 do 250 mm, v půdě střední</t>
  </si>
  <si>
    <t>ha</t>
  </si>
  <si>
    <t>-1349012988</t>
  </si>
  <si>
    <t>https://podminky.urs.cz/item/CS_URS_2022_02/183408212</t>
  </si>
  <si>
    <t>"Celoplošná orba" 14480/10000</t>
  </si>
  <si>
    <t>11</t>
  </si>
  <si>
    <t>183551613</t>
  </si>
  <si>
    <t>Úprava zemědělské půdy - orba hloubkovým melioračním kypřením, hl. do 0,8 m do 5 ha, o sklonu do 5°</t>
  </si>
  <si>
    <t>-146626286</t>
  </si>
  <si>
    <t>https://podminky.urs.cz/item/CS_URS_2022_02/183551613</t>
  </si>
  <si>
    <t>"Rozrušení podorničí naoráním do hl. 0,6 m" 6640/10000</t>
  </si>
  <si>
    <t>Svislé a kompletní konstrukce</t>
  </si>
  <si>
    <t>12</t>
  </si>
  <si>
    <t>R25</t>
  </si>
  <si>
    <t>Uzemnění drátěného pletiva v ochranném pásmu VVN</t>
  </si>
  <si>
    <t>ks</t>
  </si>
  <si>
    <t>314344919</t>
  </si>
  <si>
    <t>Poznámka k položce:_x000d_
- pás zemnící FeZn 30x4 mm, délky 20 m
- svorky k přichycení k oplocení
- D+M</t>
  </si>
  <si>
    <t>13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</si>
  <si>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</si>
  <si>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</si>
  <si>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m</t>
  </si>
  <si>
    <t>-2106617354</t>
  </si>
  <si>
    <t>https://podminky.urs.cz/item/CS_URS_2022_02/348951256</t>
  </si>
  <si>
    <t xml:space="preserve">Poznámka k položce:_x000d_
Součástí položky je drátěné pletivo výšky 1,6 m, typ 160 cm, 1,6 / 2 mm, 23 drátů
</t>
  </si>
  <si>
    <t>"lesnické pletivo typ 160 cm, 1,6 - 2 mm, 23 drátů" 2284</t>
  </si>
  <si>
    <t>14</t>
  </si>
  <si>
    <t>05213011</t>
  </si>
  <si>
    <t>výřezy tyčové</t>
  </si>
  <si>
    <t>-1585127376</t>
  </si>
  <si>
    <t>Poznámka k položce:_x000d_
- akátové nebo dubové kůly výšky 2,2 m, d = min. 10 cm (418 ks)
- vzpěry proti vyvrácení u každého třetího kůlu (148 ks)
- každý pátnáctý kůl výšky 2,7 m, osazen berličkou pro dravce (29 ks)</t>
  </si>
  <si>
    <t>"akátové nebo dubové kůly výšky 2,2 m, d = min. 10 cm (730 ks)" 730*2,2*0,05*0,05*3,14</t>
  </si>
  <si>
    <t>"vzpěry proti vyvrácení u každého třetího kůlu (262 ks)" 262*2*0,05*0,05*3,14</t>
  </si>
  <si>
    <t>"každý pátnáctý kůl výšky 2,7 m (52ks)" 52*2,7*0,05*0,05*3,14</t>
  </si>
  <si>
    <t>"Berličky (52 ks)" 52*0,3*0,025*0,025*3,14</t>
  </si>
  <si>
    <t>348952178</t>
  </si>
  <si>
    <t>Osazení oplocení lesních kultur vrata z plotových tyček výšky přes 1,5 m plochy přes 2 do 10 m2</t>
  </si>
  <si>
    <t>803015354</t>
  </si>
  <si>
    <t>https://podminky.urs.cz/item/CS_URS_2022_02/348952178</t>
  </si>
  <si>
    <t>Poznámka k položce:_x000d_
Součástí položky je drátěné pletivo výšky 1,6 m, typ 160 cm, 1,6 / 2 mm, 23 drátů</t>
  </si>
  <si>
    <t>"10 ks vrat šířky 3 m" 10*3</t>
  </si>
  <si>
    <t>16</t>
  </si>
  <si>
    <t>-353489517</t>
  </si>
  <si>
    <t>Poznámka k položce:_x000d_
6 ks kůlů na jedné straně, na druhé bude rohový kůl již započtený</t>
  </si>
  <si>
    <t>"16 m tyčoviny pro 1 ks vrat, d = 0,1 m" 10*16*0,05*0,05*3,14</t>
  </si>
  <si>
    <t>998</t>
  </si>
  <si>
    <t>Přesun hmot</t>
  </si>
  <si>
    <t>17</t>
  </si>
  <si>
    <t>998231311</t>
  </si>
  <si>
    <t>Přesun hmot pro sadovnické a krajinářské úpravy - strojně dopravní vzdálenost do 5000 m</t>
  </si>
  <si>
    <t>t</t>
  </si>
  <si>
    <t>-87770864</t>
  </si>
  <si>
    <t>https://podminky.urs.cz/item/CS_URS_2022_02/998231311</t>
  </si>
  <si>
    <t>210030-04-02 - Výsadba</t>
  </si>
  <si>
    <t>183101113</t>
  </si>
  <si>
    <t>Hloubení jamek pro vysazování rostlin v zemině tř.1 až 4 bez výměny půdy v rovině nebo na svahu do 1:5, objemu přes 0,02 do 0,05 m3</t>
  </si>
  <si>
    <t>kus</t>
  </si>
  <si>
    <t>984662219</t>
  </si>
  <si>
    <t>https://podminky.urs.cz/item/CS_URS_2022_02/183101113</t>
  </si>
  <si>
    <t>"Keře - sazenice - 35 x 35 x 30 cm" 1997</t>
  </si>
  <si>
    <t>183101114</t>
  </si>
  <si>
    <t>Hloubení jamek pro vysazování rostlin v zemině tř.1 až 4 bez výměny půdy v rovině nebo na svahu do 1:5, objemu přes 0,05 do 0,125 m3</t>
  </si>
  <si>
    <t>1776120894</t>
  </si>
  <si>
    <t>https://podminky.urs.cz/item/CS_URS_2022_02/183101114</t>
  </si>
  <si>
    <t>"Poloodrostky - 50 x 50 x 30 cm" 1772</t>
  </si>
  <si>
    <t>28</t>
  </si>
  <si>
    <t>183101115</t>
  </si>
  <si>
    <t>Hloubení jamek pro vysazování rostlin v zemině tř.1 až 4 bez výměny půdy v rovině nebo na svahu do 1:5, objemu přes 0,125 do 0,40 m3</t>
  </si>
  <si>
    <t>-262377681</t>
  </si>
  <si>
    <t>https://podminky.urs.cz/item/CS_URS_2022_02/183101115</t>
  </si>
  <si>
    <t>"Vysokokmeny - 70 x 70 x 40 cm" 16</t>
  </si>
  <si>
    <t>184102110</t>
  </si>
  <si>
    <t>Výsadba dřeviny s balem do předem vyhloubené jamky se zalitím v rovině nebo na svahu do 1:5, při průměru balu do 100 mm</t>
  </si>
  <si>
    <t>1744156222</t>
  </si>
  <si>
    <t>https://podminky.urs.cz/item/CS_URS_2022_02/184102110</t>
  </si>
  <si>
    <t>Poznámka k položce:_x000d_
- včetně zalití 10 l vody při výsadbě keřů
- včetně vytvarování závlahové mísy s min. kapacitou 10 l</t>
  </si>
  <si>
    <t>R03</t>
  </si>
  <si>
    <t>Krytokořenné sazenice keřů 40 - 60 cm</t>
  </si>
  <si>
    <t>1937231466</t>
  </si>
  <si>
    <t>"Trnka obecná" 514</t>
  </si>
  <si>
    <t>"Hloh jednosemenný" 268</t>
  </si>
  <si>
    <t>"Bez černý" 190</t>
  </si>
  <si>
    <t>"Líska obecná" 263</t>
  </si>
  <si>
    <t>"Růže šípková" 458</t>
  </si>
  <si>
    <t>"Ptačí zob obecný" 88</t>
  </si>
  <si>
    <t>"Svída krvavá" 128</t>
  </si>
  <si>
    <t>"Zimolez obecný" 88</t>
  </si>
  <si>
    <t>184102111</t>
  </si>
  <si>
    <t>Výsadba dřeviny s balem do předem vyhloubené jamky se zalitím v rovině nebo na svahu do 1:5, při průměru balu přes 100 do 200 mm</t>
  </si>
  <si>
    <t>1870974299</t>
  </si>
  <si>
    <t>https://podminky.urs.cz/item/CS_URS_2022_02/184102111</t>
  </si>
  <si>
    <t>Poznámka k položce:_x000d_
- včetně zalití 20 l vody při výsadbě dřevin
- včetně vytvarování závlahové mísy s min. kapacitou 10 l</t>
  </si>
  <si>
    <t>R02</t>
  </si>
  <si>
    <t>Krytokořenné poloodrostky listnatých dřevin, 81 - 120 cm</t>
  </si>
  <si>
    <t>-1042711903</t>
  </si>
  <si>
    <t>"Dub zimní" 164</t>
  </si>
  <si>
    <t>"Lípa srdčitá" 46</t>
  </si>
  <si>
    <t>"Lípa velkolistá" 106</t>
  </si>
  <si>
    <t>"Javor mléč" 145</t>
  </si>
  <si>
    <t>"Javor babyka" 262</t>
  </si>
  <si>
    <t>"Habr obecný" 261</t>
  </si>
  <si>
    <t>"Třešeň ptačí" 208</t>
  </si>
  <si>
    <t>"Hrušeň polnička" 187</t>
  </si>
  <si>
    <t>"Jeřáb ptačí" 187</t>
  </si>
  <si>
    <t>"Jabloň lesní" 206</t>
  </si>
  <si>
    <t>184102112</t>
  </si>
  <si>
    <t>Výsadba dřeviny s balem do předem vyhloubené jamky se zalitím v rovině nebo na svahu do 1:5, při průměru balu přes 200 do 300 mm</t>
  </si>
  <si>
    <t>-265203324</t>
  </si>
  <si>
    <t>https://podminky.urs.cz/item/CS_URS_2022_02/184102112</t>
  </si>
  <si>
    <t>R14</t>
  </si>
  <si>
    <t>Vysokokmen 180-220 cm</t>
  </si>
  <si>
    <t>354346859</t>
  </si>
  <si>
    <t>"švetska domácí (Prunus domestica Durancie)" 16</t>
  </si>
  <si>
    <t>184215112</t>
  </si>
  <si>
    <t>Ukotvení dřeviny kůly jedním kůlem, délky přes 1 do 2 m</t>
  </si>
  <si>
    <t>-1495539358</t>
  </si>
  <si>
    <t>https://podminky.urs.cz/item/CS_URS_2022_02/184215112</t>
  </si>
  <si>
    <t>"Ukotvení stromů - poloodrostků" 1772</t>
  </si>
  <si>
    <t>R15</t>
  </si>
  <si>
    <t>úvazek s dutinkou (80 cm na strom)</t>
  </si>
  <si>
    <t>bm</t>
  </si>
  <si>
    <t>-316684619</t>
  </si>
  <si>
    <t>1772*0,8</t>
  </si>
  <si>
    <t>60591253</t>
  </si>
  <si>
    <t>kůl vyvazovací dřevěný impregnovaný D 8cm dl 2m</t>
  </si>
  <si>
    <t>2038158353</t>
  </si>
  <si>
    <t>184215132</t>
  </si>
  <si>
    <t>Ukotvení dřeviny kůly třemi kůly, délky přes 1 do 2 m</t>
  </si>
  <si>
    <t>1513646960</t>
  </si>
  <si>
    <t>https://podminky.urs.cz/item/CS_URS_2022_02/184215132</t>
  </si>
  <si>
    <t>Poznámka k položce:_x000d_
- včetně 2x3 ks příčníků dl. 0,3 m pro každý strom</t>
  </si>
  <si>
    <t>"Vysokokmeny" 16</t>
  </si>
  <si>
    <t>R16</t>
  </si>
  <si>
    <t>kůl vyvazovací dřevěný impregnovaný D 8cm dl 1,5m</t>
  </si>
  <si>
    <t>1001148791</t>
  </si>
  <si>
    <t>16*2,4</t>
  </si>
  <si>
    <t>-1980045511</t>
  </si>
  <si>
    <t>16*3</t>
  </si>
  <si>
    <t>27</t>
  </si>
  <si>
    <t>184215412</t>
  </si>
  <si>
    <t>Zhotovení závlahové mísy u solitérních dřevin v rovině nebo na svahu do 1:5, o průměru mísy přes 0,5 do 1 m</t>
  </si>
  <si>
    <t>-437918561</t>
  </si>
  <si>
    <t>https://podminky.urs.cz/item/CS_URS_2022_02/184215412</t>
  </si>
  <si>
    <t>"Zhotovení závlahové místy u solitérních dřevin - 16 ks ovocných stromů" 16</t>
  </si>
  <si>
    <t>184813121</t>
  </si>
  <si>
    <t>Ochrana dřevin před okusem zvěří ručně v rovině nebo ve svahu do 1:5, pletivem, výšky do 2 m</t>
  </si>
  <si>
    <t>1128964390</t>
  </si>
  <si>
    <t>https://podminky.urs.cz/item/CS_URS_2022_02/184813121</t>
  </si>
  <si>
    <t>Poznámka k položce:_x000d_
V ceně započteno pletivo výšky 160 cm s oky průměru do 5 cm</t>
  </si>
  <si>
    <t>184813133</t>
  </si>
  <si>
    <t>Ochrana dřevin před okusem zvěří chemicky nátěrem, v rovině nebo ve svahu do 1:5 listnatých, výšky do 70 cm</t>
  </si>
  <si>
    <t>100 kus</t>
  </si>
  <si>
    <t>-1666160725</t>
  </si>
  <si>
    <t>https://podminky.urs.cz/item/CS_URS_2022_02/184813133</t>
  </si>
  <si>
    <t>"Keře - sazenice" 1997/100</t>
  </si>
  <si>
    <t>R05</t>
  </si>
  <si>
    <t>repelent proti okusu zvěři</t>
  </si>
  <si>
    <t>92115405</t>
  </si>
  <si>
    <t>"Aplikace 5 kg/1000 sazenic" 5*1977/1000</t>
  </si>
  <si>
    <t>18</t>
  </si>
  <si>
    <t>184813134</t>
  </si>
  <si>
    <t>Ochrana dřevin před okusem zvěří chemicky nátěrem, v rovině nebo ve svahu do 1:5 listnatých, výšky přes 70 cm</t>
  </si>
  <si>
    <t>-685830354</t>
  </si>
  <si>
    <t>https://podminky.urs.cz/item/CS_URS_2022_02/184813134</t>
  </si>
  <si>
    <t xml:space="preserve">"Stromy  - poloodrostky" 1772/100</t>
  </si>
  <si>
    <t>19</t>
  </si>
  <si>
    <t>R04</t>
  </si>
  <si>
    <t>-14121346</t>
  </si>
  <si>
    <t>"Aplikace 5 kg/1000 sazenic" 5*1772/1000</t>
  </si>
  <si>
    <t>20</t>
  </si>
  <si>
    <t>184911431</t>
  </si>
  <si>
    <t>Mulčování vysazených rostlin mulčovací kůrou, tl. přes 100 do 150 mm v rovině nebo na svahu do 1:5</t>
  </si>
  <si>
    <t>-941207727</t>
  </si>
  <si>
    <t>https://podminky.urs.cz/item/CS_URS_2022_02/184911431</t>
  </si>
  <si>
    <t>"Stromy - poloodrostky" 0,6*0,6*1772</t>
  </si>
  <si>
    <t>"Keře - sazenice" 0,4*0,4*1997</t>
  </si>
  <si>
    <t>"Stromy - vysokokmeny" 0,8*0,8*16</t>
  </si>
  <si>
    <t>10391100</t>
  </si>
  <si>
    <t>kůra mulčovací VL</t>
  </si>
  <si>
    <t>474404760</t>
  </si>
  <si>
    <t>967,68 * 0,153 " Přepočtené koeficientem množství</t>
  </si>
  <si>
    <t>22</t>
  </si>
  <si>
    <t>185851121</t>
  </si>
  <si>
    <t>Dovoz vody pro zálivku rostlin na vzdálenost do 1000 m</t>
  </si>
  <si>
    <t>-1770008581</t>
  </si>
  <si>
    <t>https://podminky.urs.cz/item/CS_URS_2022_02/185851121</t>
  </si>
  <si>
    <t>"Dovoz vody z obecního rybníku" 55,73</t>
  </si>
  <si>
    <t>23</t>
  </si>
  <si>
    <t>185851129</t>
  </si>
  <si>
    <t>Dovoz vody pro zálivku rostlin Příplatek k ceně za každých dalších i započatých 1000 m</t>
  </si>
  <si>
    <t>1817794980</t>
  </si>
  <si>
    <t>https://podminky.urs.cz/item/CS_URS_2022_02/185851129</t>
  </si>
  <si>
    <t>55,73</t>
  </si>
  <si>
    <t>24</t>
  </si>
  <si>
    <t>R06</t>
  </si>
  <si>
    <t>Aplikace přírodního minerálního hnojiva v množství přes 1 do 2 kg k jedné sazenici</t>
  </si>
  <si>
    <t>314786498</t>
  </si>
  <si>
    <t>"Stromy - poloodrostky + vysokokmeny- 2 kg" 1772+16</t>
  </si>
  <si>
    <t>"Keře - sazenice- 1 kg" 1997</t>
  </si>
  <si>
    <t>25</t>
  </si>
  <si>
    <t>R07</t>
  </si>
  <si>
    <t>hnojivo pro výsadby</t>
  </si>
  <si>
    <t>-721126817</t>
  </si>
  <si>
    <t>Poznámka k položce:_x000d_
Specifikace v technické zprávě
D+M</t>
  </si>
  <si>
    <t>"Stromy - poloodrostky + vysokokmeny - 2 kg" (1772+16)*2</t>
  </si>
  <si>
    <t>"Keře - sazenice - 1 kg" 1997*1</t>
  </si>
  <si>
    <t>26</t>
  </si>
  <si>
    <t>1217781699</t>
  </si>
  <si>
    <t>210030-04-03 - Následná péče</t>
  </si>
  <si>
    <t>Soupis:</t>
  </si>
  <si>
    <t>210030-04-03-01 - Následná péče - 1. rok</t>
  </si>
  <si>
    <t>414391909</t>
  </si>
  <si>
    <t xml:space="preserve">"Keře - sazenice  - 2x ročně" 1997/100*2</t>
  </si>
  <si>
    <t>1030552080</t>
  </si>
  <si>
    <t xml:space="preserve">"Aplikace 5 kg/1000 sazenic  - 2x ročně" 5*1997/1000*2</t>
  </si>
  <si>
    <t>-1697305567</t>
  </si>
  <si>
    <t xml:space="preserve">"Stromy  - poloodrostky - 2x ročně" 1772/100*2</t>
  </si>
  <si>
    <t>2000384134</t>
  </si>
  <si>
    <t xml:space="preserve">"Aplikace 5 kg/1000 sazenic  - 2x ročně" 5*1772/1000*2</t>
  </si>
  <si>
    <t>184851613</t>
  </si>
  <si>
    <t>Strojní ožínání sazenic v pruzích sklon do 1:5 při viditelnosti dobré, výšky přes 60 cm</t>
  </si>
  <si>
    <t>-1859300366</t>
  </si>
  <si>
    <t>https://podminky.urs.cz/item/CS_URS_2022_02/184851613</t>
  </si>
  <si>
    <t>"Koseni 2x během roku s ponecháním pokosené hmoty na místě" 14480*2/10000</t>
  </si>
  <si>
    <t>184911421</t>
  </si>
  <si>
    <t>Mulčování vysazených rostlin mulčovací kůrou, tl. do 100 mm v rovině nebo na svahu do 1:5</t>
  </si>
  <si>
    <t>-2005297459</t>
  </si>
  <si>
    <t>https://podminky.urs.cz/item/CS_URS_2022_02/184911421</t>
  </si>
  <si>
    <t>-1058160734</t>
  </si>
  <si>
    <t>"Stromy - poloodrostky" 0,6*0,6*1772*0,05</t>
  </si>
  <si>
    <t>"Keře - sazenice" 0,4*0,4*1997*0,05</t>
  </si>
  <si>
    <t>"Stromy - vysokokmeny" 0,8*0,8*16*0,05</t>
  </si>
  <si>
    <t>185804311</t>
  </si>
  <si>
    <t>Zalití rostlin vodou plochy záhonů jednotlivě do 20 m2</t>
  </si>
  <si>
    <t>-1983389832</t>
  </si>
  <si>
    <t>https://podminky.urs.cz/item/CS_URS_2022_02/185804311</t>
  </si>
  <si>
    <t>"Zalití 10x za 1. rok"</t>
  </si>
  <si>
    <t>"Stromy 20 l" 1788*0,02*10</t>
  </si>
  <si>
    <t>"keře 10l" 1997*0,01*10</t>
  </si>
  <si>
    <t>1432290525</t>
  </si>
  <si>
    <t>"Dovoz vody z obecního rybníku" 55,73*10</t>
  </si>
  <si>
    <t>-1128949497</t>
  </si>
  <si>
    <t>55,73*10</t>
  </si>
  <si>
    <t>R09</t>
  </si>
  <si>
    <t>Doplnění úhynu sazenic všech kategorií a druhů</t>
  </si>
  <si>
    <t>977288590</t>
  </si>
  <si>
    <t>Poznámka k položce:_x000d_
Položka vychází z položky č. 184102111.</t>
  </si>
  <si>
    <t>"Předpoklad úhynu 5 %" (1772+1997)*0,05</t>
  </si>
  <si>
    <t>188</t>
  </si>
  <si>
    <t>R08</t>
  </si>
  <si>
    <t>415317795</t>
  </si>
  <si>
    <t>R10</t>
  </si>
  <si>
    <t>Kontrola a oprava oplocení, kontrola zdravotního stavu dřevin, oprava úvazků 4x ročně</t>
  </si>
  <si>
    <t>kpl</t>
  </si>
  <si>
    <t>-541890353</t>
  </si>
  <si>
    <t>1624372349</t>
  </si>
  <si>
    <t>210030-04-03-02 - Následná péče - 2. rok</t>
  </si>
  <si>
    <t>-1042492386</t>
  </si>
  <si>
    <t>-1194028142</t>
  </si>
  <si>
    <t>603102465</t>
  </si>
  <si>
    <t>1114787077</t>
  </si>
  <si>
    <t>-1084410876</t>
  </si>
  <si>
    <t>-703403440</t>
  </si>
  <si>
    <t>"Zalití 8x za 2. rok"</t>
  </si>
  <si>
    <t>"Stromy 20 l" 1788*0,02*8</t>
  </si>
  <si>
    <t>"keře 10l" 1997*0,01*8</t>
  </si>
  <si>
    <t>745445411</t>
  </si>
  <si>
    <t>"Dovoz vody z obecního rybníku" 55,73*8</t>
  </si>
  <si>
    <t>-1107470093</t>
  </si>
  <si>
    <t>55,73*8</t>
  </si>
  <si>
    <t>1034086974</t>
  </si>
  <si>
    <t>-364890532</t>
  </si>
  <si>
    <t>-1312063408</t>
  </si>
  <si>
    <t>-1232719165</t>
  </si>
  <si>
    <t>210030-04-03-03 - Následná péče - 3. rok</t>
  </si>
  <si>
    <t>-2003407915</t>
  </si>
  <si>
    <t>23802373</t>
  </si>
  <si>
    <t>-1193237615</t>
  </si>
  <si>
    <t>-1870142366</t>
  </si>
  <si>
    <t>-2111975581</t>
  </si>
  <si>
    <t>368392421</t>
  </si>
  <si>
    <t>"Zalití 6x za 3. rok"</t>
  </si>
  <si>
    <t>"Stromy 20 l" 1788*0,02*6</t>
  </si>
  <si>
    <t>"keře 10l" 1997*0,01*6</t>
  </si>
  <si>
    <t>153424636</t>
  </si>
  <si>
    <t>"Dovoz vody z obecního rybníku" 55,73*6</t>
  </si>
  <si>
    <t>772217104</t>
  </si>
  <si>
    <t>55,73*6</t>
  </si>
  <si>
    <t>-698951914</t>
  </si>
  <si>
    <t>1410287403</t>
  </si>
  <si>
    <t>36935597</t>
  </si>
  <si>
    <t>451300402</t>
  </si>
  <si>
    <t>210030-04-04 -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</si>
  <si>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</si>
  <si>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</si>
  <si>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</si>
  <si>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</si>
  <si>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</si>
  <si>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</si>
  <si>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</si>
  <si>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</si>
  <si>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</si>
  <si>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1384609396</t>
  </si>
  <si>
    <t>https://podminky.urs.cz/item/CS_URS_2022_02/011314000</t>
  </si>
  <si>
    <t>012103000</t>
  </si>
  <si>
    <t>Geodetické práce před výstavbou</t>
  </si>
  <si>
    <t>43475865</t>
  </si>
  <si>
    <t>https://podminky.urs.cz/item/CS_URS_2022_02/012103000</t>
  </si>
  <si>
    <t>"Vytyčení hranic parcely p. č. 2281, k.ú. Ves Touškov a 138 bodů dle výkresu C.4. Vytyčovací situace" 1</t>
  </si>
  <si>
    <t>012303000</t>
  </si>
  <si>
    <t>Geodetické práce po výstavbě</t>
  </si>
  <si>
    <t>-831150487</t>
  </si>
  <si>
    <t>https://podminky.urs.cz/item/CS_URS_2022_02/012303000</t>
  </si>
  <si>
    <t>"Zaměření skutečného stavu po dokončení stavby" 1</t>
  </si>
  <si>
    <t>013254000</t>
  </si>
  <si>
    <t>Dokumentace skutečného provedení stavby</t>
  </si>
  <si>
    <t>-876609966</t>
  </si>
  <si>
    <t>https://podminky.urs.cz/item/CS_URS_2022_02/013254000</t>
  </si>
  <si>
    <t>R12</t>
  </si>
  <si>
    <t>Zajištění publicity realizované stavby - informační bilbord dané velikosti, včetně konstrukce - trvalé</t>
  </si>
  <si>
    <t>1074950465</t>
  </si>
  <si>
    <t xml:space="preserve">Poznámka k položce:_x000d_
Zhotovení a instalace informačního billboardu na sloupku dle podmínek dotačního titulu.
Nejpozději do 1 měsíce od převzetí staveniště osazení na místě realizace (dočasná publicita) a osazení na sloupku  po dokončení stavby (stálá publicita).</t>
  </si>
  <si>
    <t>VRN3</t>
  </si>
  <si>
    <t>Zařízení staveniště</t>
  </si>
  <si>
    <t>R11</t>
  </si>
  <si>
    <t>Zařízení staveniště včetně jeho označení a zrušení</t>
  </si>
  <si>
    <t>-1275047249</t>
  </si>
  <si>
    <t>SEZNAM FIGUR</t>
  </si>
  <si>
    <t>Výměra</t>
  </si>
  <si>
    <t xml:space="preserve"> 210030-04-01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</si>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</sst>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51331" TargetMode="External" /><Relationship Id="rId3" Type="http://schemas.openxmlformats.org/officeDocument/2006/relationships/hyperlink" Target="https://podminky.urs.cz/item/CS_URS_2022_02/119005131" TargetMode="External" /><Relationship Id="rId4" Type="http://schemas.openxmlformats.org/officeDocument/2006/relationships/hyperlink" Target="https://podminky.urs.cz/item/CS_URS_2022_02/13225110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51311" TargetMode="External" /><Relationship Id="rId7" Type="http://schemas.openxmlformats.org/officeDocument/2006/relationships/hyperlink" Target="https://podminky.urs.cz/item/CS_URS_2022_02/183403151" TargetMode="External" /><Relationship Id="rId8" Type="http://schemas.openxmlformats.org/officeDocument/2006/relationships/hyperlink" Target="https://podminky.urs.cz/item/CS_URS_2022_02/183403161" TargetMode="External" /><Relationship Id="rId9" Type="http://schemas.openxmlformats.org/officeDocument/2006/relationships/hyperlink" Target="https://podminky.urs.cz/item/CS_URS_2022_02/183408212" TargetMode="External" /><Relationship Id="rId10" Type="http://schemas.openxmlformats.org/officeDocument/2006/relationships/hyperlink" Target="https://podminky.urs.cz/item/CS_URS_2022_02/183551613" TargetMode="External" /><Relationship Id="rId11" Type="http://schemas.openxmlformats.org/officeDocument/2006/relationships/hyperlink" Target="https://podminky.urs.cz/item/CS_URS_2022_02/348951256" TargetMode="External" /><Relationship Id="rId12" Type="http://schemas.openxmlformats.org/officeDocument/2006/relationships/hyperlink" Target="https://podminky.urs.cz/item/CS_URS_2022_02/348952178" TargetMode="External" /><Relationship Id="rId13" Type="http://schemas.openxmlformats.org/officeDocument/2006/relationships/hyperlink" Target="https://podminky.urs.cz/item/CS_URS_2022_02/998231311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4102110" TargetMode="External" /><Relationship Id="rId5" Type="http://schemas.openxmlformats.org/officeDocument/2006/relationships/hyperlink" Target="https://podminky.urs.cz/item/CS_URS_2022_02/184102111" TargetMode="External" /><Relationship Id="rId6" Type="http://schemas.openxmlformats.org/officeDocument/2006/relationships/hyperlink" Target="https://podminky.urs.cz/item/CS_URS_2022_02/184102112" TargetMode="External" /><Relationship Id="rId7" Type="http://schemas.openxmlformats.org/officeDocument/2006/relationships/hyperlink" Target="https://podminky.urs.cz/item/CS_URS_2022_02/184215112" TargetMode="External" /><Relationship Id="rId8" Type="http://schemas.openxmlformats.org/officeDocument/2006/relationships/hyperlink" Target="https://podminky.urs.cz/item/CS_URS_2022_02/184215132" TargetMode="External" /><Relationship Id="rId9" Type="http://schemas.openxmlformats.org/officeDocument/2006/relationships/hyperlink" Target="https://podminky.urs.cz/item/CS_URS_2022_02/184215412" TargetMode="External" /><Relationship Id="rId10" Type="http://schemas.openxmlformats.org/officeDocument/2006/relationships/hyperlink" Target="https://podminky.urs.cz/item/CS_URS_2022_02/184813121" TargetMode="External" /><Relationship Id="rId11" Type="http://schemas.openxmlformats.org/officeDocument/2006/relationships/hyperlink" Target="https://podminky.urs.cz/item/CS_URS_2022_02/184813133" TargetMode="External" /><Relationship Id="rId12" Type="http://schemas.openxmlformats.org/officeDocument/2006/relationships/hyperlink" Target="https://podminky.urs.cz/item/CS_URS_2022_02/184813134" TargetMode="External" /><Relationship Id="rId13" Type="http://schemas.openxmlformats.org/officeDocument/2006/relationships/hyperlink" Target="https://podminky.urs.cz/item/CS_URS_2022_02/18491143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9982313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3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851613" TargetMode="External" /><Relationship Id="rId4" Type="http://schemas.openxmlformats.org/officeDocument/2006/relationships/hyperlink" Target="https://podminky.urs.cz/item/CS_URS_2022_02/184911421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14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3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5207189.1699999999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5207189.1699999999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1093509.73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6300698.9000000004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210030-04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Stavba větrolamu TEO 5 v k.ú. Ves Touškov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k.ú. Ves Touškov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8. 9. 2021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SPÚ, Pobočka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>Geocart CZ a.s.</v>
      </c>
      <c r="AN49" s="58"/>
      <c r="AO49" s="58"/>
      <c r="AP49" s="58"/>
      <c r="AQ49" s="35"/>
      <c r="AR49" s="39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67" t="str">
        <f>IF(E20="","",E20)</f>
        <v>Ing. Petr Chytka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1"/>
      <c r="AQ52" s="85" t="s">
        <v>55</v>
      </c>
      <c r="AR52" s="39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ROUND(AG55+AG56+AG57+AG61,2)</f>
        <v>5207189.1699999999</v>
      </c>
      <c r="AH54" s="95"/>
      <c r="AI54" s="95"/>
      <c r="AJ54" s="95"/>
      <c r="AK54" s="95"/>
      <c r="AL54" s="95"/>
      <c r="AM54" s="95"/>
      <c r="AN54" s="96">
        <f>SUM(AG54,AT54)</f>
        <v>6300698.9000000004</v>
      </c>
      <c r="AO54" s="96"/>
      <c r="AP54" s="96"/>
      <c r="AQ54" s="97" t="s">
        <v>17</v>
      </c>
      <c r="AR54" s="98"/>
      <c r="AS54" s="99">
        <f>ROUND(AS55+AS56+AS57+AS61,2)</f>
        <v>0</v>
      </c>
      <c r="AT54" s="100">
        <f>ROUND(SUM(AV54:AW54),2)</f>
        <v>1093509.73</v>
      </c>
      <c r="AU54" s="101">
        <f>ROUND(AU55+AU56+AU57+AU61,5)</f>
        <v>7851.95543</v>
      </c>
      <c r="AV54" s="100">
        <f>ROUND(AZ54*L29,2)</f>
        <v>1093509.73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ROUND(AZ55+AZ56+AZ57+AZ61,2)</f>
        <v>5207189.1699999999</v>
      </c>
      <c r="BA54" s="100">
        <f>ROUND(BA55+BA56+BA57+BA61,2)</f>
        <v>0</v>
      </c>
      <c r="BB54" s="100">
        <f>ROUND(BB55+BB56+BB57+BB61,2)</f>
        <v>0</v>
      </c>
      <c r="BC54" s="100">
        <f>ROUND(BC55+BC56+BC57+BC61,2)</f>
        <v>0</v>
      </c>
      <c r="BD54" s="102">
        <f>ROUND(BD55+BD56+BD57+BD61,2)</f>
        <v>0</v>
      </c>
      <c r="BE54" s="6"/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17</v>
      </c>
    </row>
    <row r="55" s="7" customFormat="1" ht="24.7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'210030-04-01 - Příprava s...'!J30</f>
        <v>1562052.71</v>
      </c>
      <c r="AH55" s="109"/>
      <c r="AI55" s="109"/>
      <c r="AJ55" s="109"/>
      <c r="AK55" s="109"/>
      <c r="AL55" s="109"/>
      <c r="AM55" s="109"/>
      <c r="AN55" s="110">
        <f>SUM(AG55,AT55)</f>
        <v>1890083.78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328031.07000000001</v>
      </c>
      <c r="AU55" s="115">
        <f>'210030-04-01 - Příprava s...'!P83</f>
        <v>2654.8540320000002</v>
      </c>
      <c r="AV55" s="114">
        <f>'210030-04-01 - Příprava s...'!J33</f>
        <v>328031.07000000001</v>
      </c>
      <c r="AW55" s="114">
        <f>'210030-04-01 - Příprava s...'!J34</f>
        <v>0</v>
      </c>
      <c r="AX55" s="114">
        <f>'210030-04-01 - Příprava s...'!J35</f>
        <v>0</v>
      </c>
      <c r="AY55" s="114">
        <f>'210030-04-01 - Příprava s...'!J36</f>
        <v>0</v>
      </c>
      <c r="AZ55" s="114">
        <f>'210030-04-01 - Příprava s...'!F33</f>
        <v>1562052.71</v>
      </c>
      <c r="BA55" s="114">
        <f>'210030-04-01 - Příprava s...'!F34</f>
        <v>0</v>
      </c>
      <c r="BB55" s="114">
        <f>'210030-04-01 - Příprava s...'!F35</f>
        <v>0</v>
      </c>
      <c r="BC55" s="114">
        <f>'210030-04-01 - Příprava s...'!F36</f>
        <v>0</v>
      </c>
      <c r="BD55" s="116">
        <f>'210030-04-01 - Příprava s...'!F37</f>
        <v>0</v>
      </c>
      <c r="BE55" s="7"/>
      <c r="BT55" s="117" t="s">
        <v>78</v>
      </c>
      <c r="BV55" s="117" t="s">
        <v>72</v>
      </c>
      <c r="BW55" s="117" t="s">
        <v>79</v>
      </c>
      <c r="BX55" s="117" t="s">
        <v>5</v>
      </c>
      <c r="CL55" s="117" t="s">
        <v>17</v>
      </c>
      <c r="CM55" s="117" t="s">
        <v>80</v>
      </c>
    </row>
    <row r="56" s="7" customFormat="1" ht="24.75" customHeight="1">
      <c r="A56" s="105" t="s">
        <v>74</v>
      </c>
      <c r="B56" s="106"/>
      <c r="C56" s="107"/>
      <c r="D56" s="108" t="s">
        <v>81</v>
      </c>
      <c r="E56" s="108"/>
      <c r="F56" s="108"/>
      <c r="G56" s="108"/>
      <c r="H56" s="108"/>
      <c r="I56" s="109"/>
      <c r="J56" s="108" t="s">
        <v>82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'210030-04-02 - Výsadba'!J30</f>
        <v>1696938.98</v>
      </c>
      <c r="AH56" s="109"/>
      <c r="AI56" s="109"/>
      <c r="AJ56" s="109"/>
      <c r="AK56" s="109"/>
      <c r="AL56" s="109"/>
      <c r="AM56" s="109"/>
      <c r="AN56" s="110">
        <f>SUM(AG56,AT56)</f>
        <v>2053296.1699999999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356357.19</v>
      </c>
      <c r="AU56" s="115">
        <f>'210030-04-02 - Výsadba'!P82</f>
        <v>2119.9360940000001</v>
      </c>
      <c r="AV56" s="114">
        <f>'210030-04-02 - Výsadba'!J33</f>
        <v>356357.19</v>
      </c>
      <c r="AW56" s="114">
        <f>'210030-04-02 - Výsadba'!J34</f>
        <v>0</v>
      </c>
      <c r="AX56" s="114">
        <f>'210030-04-02 - Výsadba'!J35</f>
        <v>0</v>
      </c>
      <c r="AY56" s="114">
        <f>'210030-04-02 - Výsadba'!J36</f>
        <v>0</v>
      </c>
      <c r="AZ56" s="114">
        <f>'210030-04-02 - Výsadba'!F33</f>
        <v>1696938.98</v>
      </c>
      <c r="BA56" s="114">
        <f>'210030-04-02 - Výsadba'!F34</f>
        <v>0</v>
      </c>
      <c r="BB56" s="114">
        <f>'210030-04-02 - Výsadba'!F35</f>
        <v>0</v>
      </c>
      <c r="BC56" s="114">
        <f>'210030-04-02 - Výsadba'!F36</f>
        <v>0</v>
      </c>
      <c r="BD56" s="116">
        <f>'210030-04-02 - Výsadba'!F37</f>
        <v>0</v>
      </c>
      <c r="BE56" s="7"/>
      <c r="BT56" s="117" t="s">
        <v>78</v>
      </c>
      <c r="BV56" s="117" t="s">
        <v>72</v>
      </c>
      <c r="BW56" s="117" t="s">
        <v>83</v>
      </c>
      <c r="BX56" s="117" t="s">
        <v>5</v>
      </c>
      <c r="CL56" s="117" t="s">
        <v>17</v>
      </c>
      <c r="CM56" s="117" t="s">
        <v>80</v>
      </c>
    </row>
    <row r="57" s="7" customFormat="1" ht="24.75" customHeight="1">
      <c r="A57" s="7"/>
      <c r="B57" s="106"/>
      <c r="C57" s="107"/>
      <c r="D57" s="108" t="s">
        <v>84</v>
      </c>
      <c r="E57" s="108"/>
      <c r="F57" s="108"/>
      <c r="G57" s="108"/>
      <c r="H57" s="108"/>
      <c r="I57" s="109"/>
      <c r="J57" s="108" t="s">
        <v>85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8">
        <f>ROUND(SUM(AG58:AG60),2)</f>
        <v>1863197.48</v>
      </c>
      <c r="AH57" s="109"/>
      <c r="AI57" s="109"/>
      <c r="AJ57" s="109"/>
      <c r="AK57" s="109"/>
      <c r="AL57" s="109"/>
      <c r="AM57" s="109"/>
      <c r="AN57" s="110">
        <f>SUM(AG57,AT57)</f>
        <v>2254468.9500000002</v>
      </c>
      <c r="AO57" s="109"/>
      <c r="AP57" s="109"/>
      <c r="AQ57" s="111" t="s">
        <v>77</v>
      </c>
      <c r="AR57" s="112"/>
      <c r="AS57" s="113">
        <f>ROUND(SUM(AS58:AS60),2)</f>
        <v>0</v>
      </c>
      <c r="AT57" s="114">
        <f>ROUND(SUM(AV57:AW57),2)</f>
        <v>391271.46999999997</v>
      </c>
      <c r="AU57" s="115">
        <f>ROUND(SUM(AU58:AU60),5)</f>
        <v>3077.1653000000001</v>
      </c>
      <c r="AV57" s="114">
        <f>ROUND(AZ57*L29,2)</f>
        <v>391271.46999999997</v>
      </c>
      <c r="AW57" s="114">
        <f>ROUND(BA57*L30,2)</f>
        <v>0</v>
      </c>
      <c r="AX57" s="114">
        <f>ROUND(BB57*L29,2)</f>
        <v>0</v>
      </c>
      <c r="AY57" s="114">
        <f>ROUND(BC57*L30,2)</f>
        <v>0</v>
      </c>
      <c r="AZ57" s="114">
        <f>ROUND(SUM(AZ58:AZ60),2)</f>
        <v>1863197.48</v>
      </c>
      <c r="BA57" s="114">
        <f>ROUND(SUM(BA58:BA60),2)</f>
        <v>0</v>
      </c>
      <c r="BB57" s="114">
        <f>ROUND(SUM(BB58:BB60),2)</f>
        <v>0</v>
      </c>
      <c r="BC57" s="114">
        <f>ROUND(SUM(BC58:BC60),2)</f>
        <v>0</v>
      </c>
      <c r="BD57" s="116">
        <f>ROUND(SUM(BD58:BD60),2)</f>
        <v>0</v>
      </c>
      <c r="BE57" s="7"/>
      <c r="BS57" s="117" t="s">
        <v>69</v>
      </c>
      <c r="BT57" s="117" t="s">
        <v>78</v>
      </c>
      <c r="BU57" s="117" t="s">
        <v>71</v>
      </c>
      <c r="BV57" s="117" t="s">
        <v>72</v>
      </c>
      <c r="BW57" s="117" t="s">
        <v>86</v>
      </c>
      <c r="BX57" s="117" t="s">
        <v>5</v>
      </c>
      <c r="CL57" s="117" t="s">
        <v>17</v>
      </c>
      <c r="CM57" s="117" t="s">
        <v>80</v>
      </c>
    </row>
    <row r="58" s="4" customFormat="1" ht="23.25" customHeight="1">
      <c r="A58" s="105" t="s">
        <v>74</v>
      </c>
      <c r="B58" s="57"/>
      <c r="C58" s="119"/>
      <c r="D58" s="119"/>
      <c r="E58" s="120" t="s">
        <v>87</v>
      </c>
      <c r="F58" s="120"/>
      <c r="G58" s="120"/>
      <c r="H58" s="120"/>
      <c r="I58" s="120"/>
      <c r="J58" s="119"/>
      <c r="K58" s="120" t="s">
        <v>88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'210030-04-03-01 - Následn...'!J32</f>
        <v>717279.32999999996</v>
      </c>
      <c r="AH58" s="119"/>
      <c r="AI58" s="119"/>
      <c r="AJ58" s="119"/>
      <c r="AK58" s="119"/>
      <c r="AL58" s="119"/>
      <c r="AM58" s="119"/>
      <c r="AN58" s="121">
        <f>SUM(AG58,AT58)</f>
        <v>867907.98999999999</v>
      </c>
      <c r="AO58" s="119"/>
      <c r="AP58" s="119"/>
      <c r="AQ58" s="122" t="s">
        <v>89</v>
      </c>
      <c r="AR58" s="59"/>
      <c r="AS58" s="123">
        <v>0</v>
      </c>
      <c r="AT58" s="124">
        <f>ROUND(SUM(AV58:AW58),2)</f>
        <v>150628.66</v>
      </c>
      <c r="AU58" s="125">
        <f>'210030-04-03-01 - Následn...'!P89</f>
        <v>1207.46966</v>
      </c>
      <c r="AV58" s="124">
        <f>'210030-04-03-01 - Následn...'!J35</f>
        <v>150628.66</v>
      </c>
      <c r="AW58" s="124">
        <f>'210030-04-03-01 - Následn...'!J36</f>
        <v>0</v>
      </c>
      <c r="AX58" s="124">
        <f>'210030-04-03-01 - Následn...'!J37</f>
        <v>0</v>
      </c>
      <c r="AY58" s="124">
        <f>'210030-04-03-01 - Následn...'!J38</f>
        <v>0</v>
      </c>
      <c r="AZ58" s="124">
        <f>'210030-04-03-01 - Následn...'!F35</f>
        <v>717279.32999999996</v>
      </c>
      <c r="BA58" s="124">
        <f>'210030-04-03-01 - Následn...'!F36</f>
        <v>0</v>
      </c>
      <c r="BB58" s="124">
        <f>'210030-04-03-01 - Následn...'!F37</f>
        <v>0</v>
      </c>
      <c r="BC58" s="124">
        <f>'210030-04-03-01 - Následn...'!F38</f>
        <v>0</v>
      </c>
      <c r="BD58" s="126">
        <f>'210030-04-03-01 - Následn...'!F39</f>
        <v>0</v>
      </c>
      <c r="BE58" s="4"/>
      <c r="BT58" s="127" t="s">
        <v>80</v>
      </c>
      <c r="BV58" s="127" t="s">
        <v>72</v>
      </c>
      <c r="BW58" s="127" t="s">
        <v>90</v>
      </c>
      <c r="BX58" s="127" t="s">
        <v>86</v>
      </c>
      <c r="CL58" s="127" t="s">
        <v>17</v>
      </c>
    </row>
    <row r="59" s="4" customFormat="1" ht="23.25" customHeight="1">
      <c r="A59" s="105" t="s">
        <v>74</v>
      </c>
      <c r="B59" s="57"/>
      <c r="C59" s="119"/>
      <c r="D59" s="119"/>
      <c r="E59" s="120" t="s">
        <v>91</v>
      </c>
      <c r="F59" s="120"/>
      <c r="G59" s="120"/>
      <c r="H59" s="120"/>
      <c r="I59" s="120"/>
      <c r="J59" s="119"/>
      <c r="K59" s="120" t="s">
        <v>92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'210030-04-03-02 - Následn...'!J32</f>
        <v>621917.88</v>
      </c>
      <c r="AH59" s="119"/>
      <c r="AI59" s="119"/>
      <c r="AJ59" s="119"/>
      <c r="AK59" s="119"/>
      <c r="AL59" s="119"/>
      <c r="AM59" s="119"/>
      <c r="AN59" s="121">
        <f>SUM(AG59,AT59)</f>
        <v>752520.63</v>
      </c>
      <c r="AO59" s="119"/>
      <c r="AP59" s="119"/>
      <c r="AQ59" s="122" t="s">
        <v>89</v>
      </c>
      <c r="AR59" s="59"/>
      <c r="AS59" s="123">
        <v>0</v>
      </c>
      <c r="AT59" s="124">
        <f>ROUND(SUM(AV59:AW59),2)</f>
        <v>130602.75</v>
      </c>
      <c r="AU59" s="125">
        <f>'210030-04-03-02 - Následn...'!P89</f>
        <v>1028.2512999999999</v>
      </c>
      <c r="AV59" s="124">
        <f>'210030-04-03-02 - Následn...'!J35</f>
        <v>130602.75</v>
      </c>
      <c r="AW59" s="124">
        <f>'210030-04-03-02 - Následn...'!J36</f>
        <v>0</v>
      </c>
      <c r="AX59" s="124">
        <f>'210030-04-03-02 - Následn...'!J37</f>
        <v>0</v>
      </c>
      <c r="AY59" s="124">
        <f>'210030-04-03-02 - Následn...'!J38</f>
        <v>0</v>
      </c>
      <c r="AZ59" s="124">
        <f>'210030-04-03-02 - Následn...'!F35</f>
        <v>621917.88</v>
      </c>
      <c r="BA59" s="124">
        <f>'210030-04-03-02 - Následn...'!F36</f>
        <v>0</v>
      </c>
      <c r="BB59" s="124">
        <f>'210030-04-03-02 - Následn...'!F37</f>
        <v>0</v>
      </c>
      <c r="BC59" s="124">
        <f>'210030-04-03-02 - Následn...'!F38</f>
        <v>0</v>
      </c>
      <c r="BD59" s="126">
        <f>'210030-04-03-02 - Následn...'!F39</f>
        <v>0</v>
      </c>
      <c r="BE59" s="4"/>
      <c r="BT59" s="127" t="s">
        <v>80</v>
      </c>
      <c r="BV59" s="127" t="s">
        <v>72</v>
      </c>
      <c r="BW59" s="127" t="s">
        <v>93</v>
      </c>
      <c r="BX59" s="127" t="s">
        <v>86</v>
      </c>
      <c r="CL59" s="127" t="s">
        <v>17</v>
      </c>
    </row>
    <row r="60" s="4" customFormat="1" ht="23.25" customHeight="1">
      <c r="A60" s="105" t="s">
        <v>74</v>
      </c>
      <c r="B60" s="57"/>
      <c r="C60" s="119"/>
      <c r="D60" s="119"/>
      <c r="E60" s="120" t="s">
        <v>94</v>
      </c>
      <c r="F60" s="120"/>
      <c r="G60" s="120"/>
      <c r="H60" s="120"/>
      <c r="I60" s="120"/>
      <c r="J60" s="119"/>
      <c r="K60" s="120" t="s">
        <v>95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'210030-04-03-03 - Následn...'!J32</f>
        <v>524000.27000000002</v>
      </c>
      <c r="AH60" s="119"/>
      <c r="AI60" s="119"/>
      <c r="AJ60" s="119"/>
      <c r="AK60" s="119"/>
      <c r="AL60" s="119"/>
      <c r="AM60" s="119"/>
      <c r="AN60" s="121">
        <f>SUM(AG60,AT60)</f>
        <v>634040.33000000007</v>
      </c>
      <c r="AO60" s="119"/>
      <c r="AP60" s="119"/>
      <c r="AQ60" s="122" t="s">
        <v>89</v>
      </c>
      <c r="AR60" s="59"/>
      <c r="AS60" s="123">
        <v>0</v>
      </c>
      <c r="AT60" s="124">
        <f>ROUND(SUM(AV60:AW60),2)</f>
        <v>110040.06</v>
      </c>
      <c r="AU60" s="125">
        <f>'210030-04-03-03 - Následn...'!P89</f>
        <v>841.44434000000001</v>
      </c>
      <c r="AV60" s="124">
        <f>'210030-04-03-03 - Následn...'!J35</f>
        <v>110040.06</v>
      </c>
      <c r="AW60" s="124">
        <f>'210030-04-03-03 - Následn...'!J36</f>
        <v>0</v>
      </c>
      <c r="AX60" s="124">
        <f>'210030-04-03-03 - Následn...'!J37</f>
        <v>0</v>
      </c>
      <c r="AY60" s="124">
        <f>'210030-04-03-03 - Následn...'!J38</f>
        <v>0</v>
      </c>
      <c r="AZ60" s="124">
        <f>'210030-04-03-03 - Následn...'!F35</f>
        <v>524000.27000000002</v>
      </c>
      <c r="BA60" s="124">
        <f>'210030-04-03-03 - Následn...'!F36</f>
        <v>0</v>
      </c>
      <c r="BB60" s="124">
        <f>'210030-04-03-03 - Následn...'!F37</f>
        <v>0</v>
      </c>
      <c r="BC60" s="124">
        <f>'210030-04-03-03 - Následn...'!F38</f>
        <v>0</v>
      </c>
      <c r="BD60" s="126">
        <f>'210030-04-03-03 - Následn...'!F39</f>
        <v>0</v>
      </c>
      <c r="BE60" s="4"/>
      <c r="BT60" s="127" t="s">
        <v>80</v>
      </c>
      <c r="BV60" s="127" t="s">
        <v>72</v>
      </c>
      <c r="BW60" s="127" t="s">
        <v>96</v>
      </c>
      <c r="BX60" s="127" t="s">
        <v>86</v>
      </c>
      <c r="CL60" s="127" t="s">
        <v>17</v>
      </c>
    </row>
    <row r="61" s="7" customFormat="1" ht="24.75" customHeight="1">
      <c r="A61" s="105" t="s">
        <v>74</v>
      </c>
      <c r="B61" s="106"/>
      <c r="C61" s="107"/>
      <c r="D61" s="108" t="s">
        <v>97</v>
      </c>
      <c r="E61" s="108"/>
      <c r="F61" s="108"/>
      <c r="G61" s="108"/>
      <c r="H61" s="108"/>
      <c r="I61" s="109"/>
      <c r="J61" s="108" t="s">
        <v>98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'210030-04-04 - VRN'!J30</f>
        <v>85000</v>
      </c>
      <c r="AH61" s="109"/>
      <c r="AI61" s="109"/>
      <c r="AJ61" s="109"/>
      <c r="AK61" s="109"/>
      <c r="AL61" s="109"/>
      <c r="AM61" s="109"/>
      <c r="AN61" s="110">
        <f>SUM(AG61,AT61)</f>
        <v>102850</v>
      </c>
      <c r="AO61" s="109"/>
      <c r="AP61" s="109"/>
      <c r="AQ61" s="111" t="s">
        <v>77</v>
      </c>
      <c r="AR61" s="112"/>
      <c r="AS61" s="128">
        <v>0</v>
      </c>
      <c r="AT61" s="129">
        <f>ROUND(SUM(AV61:AW61),2)</f>
        <v>17850</v>
      </c>
      <c r="AU61" s="130">
        <f>'210030-04-04 - VRN'!P82</f>
        <v>0</v>
      </c>
      <c r="AV61" s="129">
        <f>'210030-04-04 - VRN'!J33</f>
        <v>17850</v>
      </c>
      <c r="AW61" s="129">
        <f>'210030-04-04 - VRN'!J34</f>
        <v>0</v>
      </c>
      <c r="AX61" s="129">
        <f>'210030-04-04 - VRN'!J35</f>
        <v>0</v>
      </c>
      <c r="AY61" s="129">
        <f>'210030-04-04 - VRN'!J36</f>
        <v>0</v>
      </c>
      <c r="AZ61" s="129">
        <f>'210030-04-04 - VRN'!F33</f>
        <v>85000</v>
      </c>
      <c r="BA61" s="129">
        <f>'210030-04-04 - VRN'!F34</f>
        <v>0</v>
      </c>
      <c r="BB61" s="129">
        <f>'210030-04-04 - VRN'!F35</f>
        <v>0</v>
      </c>
      <c r="BC61" s="129">
        <f>'210030-04-04 - VRN'!F36</f>
        <v>0</v>
      </c>
      <c r="BD61" s="131">
        <f>'210030-04-04 - VRN'!F37</f>
        <v>0</v>
      </c>
      <c r="BE61" s="7"/>
      <c r="BT61" s="117" t="s">
        <v>78</v>
      </c>
      <c r="BV61" s="117" t="s">
        <v>72</v>
      </c>
      <c r="BW61" s="117" t="s">
        <v>99</v>
      </c>
      <c r="BX61" s="117" t="s">
        <v>5</v>
      </c>
      <c r="CL61" s="117" t="s">
        <v>17</v>
      </c>
      <c r="CM61" s="117" t="s">
        <v>80</v>
      </c>
    </row>
    <row r="62" s="2" customFormat="1" ht="30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</sheetData>
  <sheetProtection sheet="1" formatColumns="0" formatRows="0" objects="1" scenarios="1" spinCount="100000" saltValue="O+cTWGtGFKIQShAJ4RIuENUF1yUfeLuhGxaUW0Mj52b9vlnIqnu8cc/1/p2IwdCyqnBcCl9oj6C0pbXgunBu9w==" hashValue="DQZf2WNhxkcXfqFb4fa3j1tzAYEzI9HxILPLMxdD/TDk2aVpTKZoY9tOT8TIElvbgwdtsmkkbod1lRvK2FIlXA==" algorithmName="SHA-512" password="CC35"/>
  <mergeCells count="64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AG57:AM57"/>
    <mergeCell ref="D57:H57"/>
    <mergeCell ref="AN57:AP57"/>
    <mergeCell ref="J57:AF57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210030-04-01 - Příprava s...'!C2" display="/"/>
    <hyperlink ref="A56" location="'210030-04-02 - Výsadba'!C2" display="/"/>
    <hyperlink ref="A58" location="'210030-04-03-01 - Následn...'!C2" display="/"/>
    <hyperlink ref="A59" location="'210030-04-03-02 - Následn...'!C2" display="/"/>
    <hyperlink ref="A60" location="'210030-04-03-03 - Následn...'!C2" display="/"/>
    <hyperlink ref="A61" location="'210030-04-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  <c r="AZ2" s="132" t="s">
        <v>100</v>
      </c>
      <c r="BA2" s="132" t="s">
        <v>17</v>
      </c>
      <c r="BB2" s="132" t="s">
        <v>17</v>
      </c>
      <c r="BC2" s="132" t="s">
        <v>101</v>
      </c>
      <c r="BD2" s="132" t="s">
        <v>80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104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ROUND(J83, 2)</f>
        <v>1562052.71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ROUND((SUM(BE83:BE144)),  2)</f>
        <v>1562052.71</v>
      </c>
      <c r="G33" s="33"/>
      <c r="H33" s="33"/>
      <c r="I33" s="152">
        <v>0.20999999999999999</v>
      </c>
      <c r="J33" s="151">
        <f>ROUND(((SUM(BE83:BE144))*I33),  2)</f>
        <v>328031.07000000001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ROUND((SUM(BF83:BF144)),  2)</f>
        <v>0</v>
      </c>
      <c r="G34" s="33"/>
      <c r="H34" s="33"/>
      <c r="I34" s="152">
        <v>0.14999999999999999</v>
      </c>
      <c r="J34" s="151">
        <f>ROUND(((SUM(BF83:BF144))*I34),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ROUND((SUM(BG83:BG144)),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ROUND((SUM(BH83:BH144)),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ROUND((SUM(BI83:BI144)),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1890083.78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5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210030-04-01 - Příprava staveniště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J83</f>
        <v>1562052.71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J84</f>
        <v>1562052.71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J85</f>
        <v>554320.76000000001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111</v>
      </c>
      <c r="E62" s="177"/>
      <c r="F62" s="177"/>
      <c r="G62" s="177"/>
      <c r="H62" s="177"/>
      <c r="I62" s="177"/>
      <c r="J62" s="178">
        <f>J120</f>
        <v>832918.82999999996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19"/>
      <c r="D63" s="176" t="s">
        <v>112</v>
      </c>
      <c r="E63" s="177"/>
      <c r="F63" s="177"/>
      <c r="G63" s="177"/>
      <c r="H63" s="177"/>
      <c r="I63" s="177"/>
      <c r="J63" s="178">
        <f>J142</f>
        <v>174813.12</v>
      </c>
      <c r="K63" s="119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3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113</v>
      </c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4" t="str">
        <f>E7</f>
        <v>Stavba větrolamu TEO 5 v k.ú. Ves Touškov</v>
      </c>
      <c r="F73" s="30"/>
      <c r="G73" s="30"/>
      <c r="H73" s="30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103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210030-04-01 - Příprava staveniště</v>
      </c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k.ú. Ves Touškov</v>
      </c>
      <c r="G77" s="35"/>
      <c r="H77" s="35"/>
      <c r="I77" s="30" t="s">
        <v>21</v>
      </c>
      <c r="J77" s="66" t="str">
        <f>IF(J12="","",J12)</f>
        <v>8. 9. 2021</v>
      </c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SPÚ, Pobočka Plzeň</v>
      </c>
      <c r="G79" s="35"/>
      <c r="H79" s="35"/>
      <c r="I79" s="30" t="s">
        <v>29</v>
      </c>
      <c r="J79" s="31" t="str">
        <f>E21</f>
        <v>Geocart CZ a.s.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5.15" customHeight="1">
      <c r="A80" s="33"/>
      <c r="B80" s="34"/>
      <c r="C80" s="30" t="s">
        <v>27</v>
      </c>
      <c r="D80" s="35"/>
      <c r="E80" s="35"/>
      <c r="F80" s="27" t="str">
        <f>IF(E18="","",E18)</f>
        <v xml:space="preserve"> </v>
      </c>
      <c r="G80" s="35"/>
      <c r="H80" s="35"/>
      <c r="I80" s="30" t="s">
        <v>32</v>
      </c>
      <c r="J80" s="31" t="str">
        <f>E24</f>
        <v>Ing. Petr Chytka</v>
      </c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80"/>
      <c r="B82" s="181"/>
      <c r="C82" s="182" t="s">
        <v>114</v>
      </c>
      <c r="D82" s="183" t="s">
        <v>55</v>
      </c>
      <c r="E82" s="183" t="s">
        <v>51</v>
      </c>
      <c r="F82" s="183" t="s">
        <v>52</v>
      </c>
      <c r="G82" s="183" t="s">
        <v>115</v>
      </c>
      <c r="H82" s="183" t="s">
        <v>116</v>
      </c>
      <c r="I82" s="183" t="s">
        <v>117</v>
      </c>
      <c r="J82" s="183" t="s">
        <v>107</v>
      </c>
      <c r="K82" s="184" t="s">
        <v>118</v>
      </c>
      <c r="L82" s="185"/>
      <c r="M82" s="86" t="s">
        <v>17</v>
      </c>
      <c r="N82" s="87" t="s">
        <v>40</v>
      </c>
      <c r="O82" s="87" t="s">
        <v>119</v>
      </c>
      <c r="P82" s="87" t="s">
        <v>120</v>
      </c>
      <c r="Q82" s="87" t="s">
        <v>121</v>
      </c>
      <c r="R82" s="87" t="s">
        <v>122</v>
      </c>
      <c r="S82" s="87" t="s">
        <v>123</v>
      </c>
      <c r="T82" s="88" t="s">
        <v>124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33"/>
      <c r="B83" s="34"/>
      <c r="C83" s="93" t="s">
        <v>125</v>
      </c>
      <c r="D83" s="35"/>
      <c r="E83" s="35"/>
      <c r="F83" s="35"/>
      <c r="G83" s="35"/>
      <c r="H83" s="35"/>
      <c r="I83" s="35"/>
      <c r="J83" s="186">
        <f>BK83</f>
        <v>1562052.71</v>
      </c>
      <c r="K83" s="35"/>
      <c r="L83" s="39"/>
      <c r="M83" s="89"/>
      <c r="N83" s="187"/>
      <c r="O83" s="90"/>
      <c r="P83" s="188">
        <f>P84</f>
        <v>2654.8540320000002</v>
      </c>
      <c r="Q83" s="90"/>
      <c r="R83" s="188">
        <f>R84</f>
        <v>15.801970000000001</v>
      </c>
      <c r="S83" s="90"/>
      <c r="T83" s="18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69</v>
      </c>
      <c r="AU83" s="18" t="s">
        <v>108</v>
      </c>
      <c r="BK83" s="190">
        <f>BK84</f>
        <v>1562052.71</v>
      </c>
    </row>
    <row r="84" s="12" customFormat="1" ht="25.92" customHeight="1">
      <c r="A84" s="12"/>
      <c r="B84" s="191"/>
      <c r="C84" s="192"/>
      <c r="D84" s="193" t="s">
        <v>69</v>
      </c>
      <c r="E84" s="194" t="s">
        <v>126</v>
      </c>
      <c r="F84" s="194" t="s">
        <v>127</v>
      </c>
      <c r="G84" s="192"/>
      <c r="H84" s="192"/>
      <c r="I84" s="192"/>
      <c r="J84" s="195">
        <f>BK84</f>
        <v>1562052.71</v>
      </c>
      <c r="K84" s="192"/>
      <c r="L84" s="196"/>
      <c r="M84" s="197"/>
      <c r="N84" s="198"/>
      <c r="O84" s="198"/>
      <c r="P84" s="199">
        <f>P85+P120+P142</f>
        <v>2654.8540320000002</v>
      </c>
      <c r="Q84" s="198"/>
      <c r="R84" s="199">
        <f>R85+R120+R142</f>
        <v>15.801970000000001</v>
      </c>
      <c r="S84" s="198"/>
      <c r="T84" s="200">
        <f>T85+T120+T142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70</v>
      </c>
      <c r="AY84" s="201" t="s">
        <v>128</v>
      </c>
      <c r="BK84" s="203">
        <f>BK85+BK120+BK142</f>
        <v>1562052.71</v>
      </c>
    </row>
    <row r="85" s="12" customFormat="1" ht="22.8" customHeight="1">
      <c r="A85" s="12"/>
      <c r="B85" s="191"/>
      <c r="C85" s="192"/>
      <c r="D85" s="193" t="s">
        <v>69</v>
      </c>
      <c r="E85" s="204" t="s">
        <v>78</v>
      </c>
      <c r="F85" s="204" t="s">
        <v>129</v>
      </c>
      <c r="G85" s="192"/>
      <c r="H85" s="192"/>
      <c r="I85" s="192"/>
      <c r="J85" s="205">
        <f>BK85</f>
        <v>554320.76000000001</v>
      </c>
      <c r="K85" s="192"/>
      <c r="L85" s="196"/>
      <c r="M85" s="197"/>
      <c r="N85" s="198"/>
      <c r="O85" s="198"/>
      <c r="P85" s="199">
        <f>SUM(P86:P119)</f>
        <v>767.65044</v>
      </c>
      <c r="Q85" s="198"/>
      <c r="R85" s="199">
        <f>SUM(R86:R119)</f>
        <v>0.072400000000000006</v>
      </c>
      <c r="S85" s="198"/>
      <c r="T85" s="200">
        <f>SUM(T86:T119)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78</v>
      </c>
      <c r="AY85" s="201" t="s">
        <v>128</v>
      </c>
      <c r="BK85" s="203">
        <f>SUM(BK86:BK119)</f>
        <v>554320.76000000001</v>
      </c>
    </row>
    <row r="86" s="2" customFormat="1" ht="24.15" customHeight="1">
      <c r="A86" s="33"/>
      <c r="B86" s="34"/>
      <c r="C86" s="206" t="s">
        <v>78</v>
      </c>
      <c r="D86" s="206" t="s">
        <v>130</v>
      </c>
      <c r="E86" s="207" t="s">
        <v>131</v>
      </c>
      <c r="F86" s="208" t="s">
        <v>132</v>
      </c>
      <c r="G86" s="209" t="s">
        <v>133</v>
      </c>
      <c r="H86" s="210">
        <v>14480</v>
      </c>
      <c r="I86" s="211">
        <v>8.4299999999999997</v>
      </c>
      <c r="J86" s="211">
        <f>ROUND(I86*H86,2)</f>
        <v>122066.39999999999</v>
      </c>
      <c r="K86" s="208" t="s">
        <v>134</v>
      </c>
      <c r="L86" s="39"/>
      <c r="M86" s="212" t="s">
        <v>17</v>
      </c>
      <c r="N86" s="213" t="s">
        <v>41</v>
      </c>
      <c r="O86" s="214">
        <v>0.0070000000000000001</v>
      </c>
      <c r="P86" s="214">
        <f>O86*H86</f>
        <v>101.36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16" t="s">
        <v>135</v>
      </c>
      <c r="AT86" s="216" t="s">
        <v>130</v>
      </c>
      <c r="AU86" s="216" t="s">
        <v>80</v>
      </c>
      <c r="AY86" s="18" t="s">
        <v>128</v>
      </c>
      <c r="BE86" s="217">
        <f>IF(N86="základní",J86,0)</f>
        <v>122066.39999999999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78</v>
      </c>
      <c r="BK86" s="217">
        <f>ROUND(I86*H86,2)</f>
        <v>122066.39999999999</v>
      </c>
      <c r="BL86" s="18" t="s">
        <v>135</v>
      </c>
      <c r="BM86" s="216" t="s">
        <v>136</v>
      </c>
    </row>
    <row r="87" s="2" customFormat="1">
      <c r="A87" s="33"/>
      <c r="B87" s="34"/>
      <c r="C87" s="35"/>
      <c r="D87" s="218" t="s">
        <v>137</v>
      </c>
      <c r="E87" s="35"/>
      <c r="F87" s="219" t="s">
        <v>138</v>
      </c>
      <c r="G87" s="35"/>
      <c r="H87" s="35"/>
      <c r="I87" s="35"/>
      <c r="J87" s="35"/>
      <c r="K87" s="35"/>
      <c r="L87" s="39"/>
      <c r="M87" s="220"/>
      <c r="N87" s="221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137</v>
      </c>
      <c r="AU87" s="18" t="s">
        <v>80</v>
      </c>
    </row>
    <row r="88" s="13" customFormat="1">
      <c r="A88" s="13"/>
      <c r="B88" s="222"/>
      <c r="C88" s="223"/>
      <c r="D88" s="224" t="s">
        <v>139</v>
      </c>
      <c r="E88" s="225" t="s">
        <v>17</v>
      </c>
      <c r="F88" s="226" t="s">
        <v>140</v>
      </c>
      <c r="G88" s="223"/>
      <c r="H88" s="227">
        <v>14480</v>
      </c>
      <c r="I88" s="223"/>
      <c r="J88" s="223"/>
      <c r="K88" s="223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139</v>
      </c>
      <c r="AU88" s="232" t="s">
        <v>80</v>
      </c>
      <c r="AV88" s="13" t="s">
        <v>80</v>
      </c>
      <c r="AW88" s="13" t="s">
        <v>31</v>
      </c>
      <c r="AX88" s="13" t="s">
        <v>78</v>
      </c>
      <c r="AY88" s="232" t="s">
        <v>128</v>
      </c>
    </row>
    <row r="89" s="2" customFormat="1" ht="24.15" customHeight="1">
      <c r="A89" s="33"/>
      <c r="B89" s="34"/>
      <c r="C89" s="206" t="s">
        <v>80</v>
      </c>
      <c r="D89" s="206" t="s">
        <v>130</v>
      </c>
      <c r="E89" s="207" t="s">
        <v>141</v>
      </c>
      <c r="F89" s="208" t="s">
        <v>142</v>
      </c>
      <c r="G89" s="209" t="s">
        <v>133</v>
      </c>
      <c r="H89" s="210">
        <v>28960</v>
      </c>
      <c r="I89" s="211">
        <v>1.9099999999999999</v>
      </c>
      <c r="J89" s="211">
        <f>ROUND(I89*H89,2)</f>
        <v>55313.599999999999</v>
      </c>
      <c r="K89" s="208" t="s">
        <v>134</v>
      </c>
      <c r="L89" s="39"/>
      <c r="M89" s="212" t="s">
        <v>17</v>
      </c>
      <c r="N89" s="213" t="s">
        <v>41</v>
      </c>
      <c r="O89" s="214">
        <v>0.0030000000000000001</v>
      </c>
      <c r="P89" s="214">
        <f>O89*H89</f>
        <v>86.879999999999995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6" t="s">
        <v>135</v>
      </c>
      <c r="AT89" s="216" t="s">
        <v>130</v>
      </c>
      <c r="AU89" s="216" t="s">
        <v>80</v>
      </c>
      <c r="AY89" s="18" t="s">
        <v>128</v>
      </c>
      <c r="BE89" s="217">
        <f>IF(N89="základní",J89,0)</f>
        <v>55313.599999999999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55313.599999999999</v>
      </c>
      <c r="BL89" s="18" t="s">
        <v>135</v>
      </c>
      <c r="BM89" s="216" t="s">
        <v>143</v>
      </c>
    </row>
    <row r="90" s="2" customFormat="1">
      <c r="A90" s="33"/>
      <c r="B90" s="34"/>
      <c r="C90" s="35"/>
      <c r="D90" s="218" t="s">
        <v>137</v>
      </c>
      <c r="E90" s="35"/>
      <c r="F90" s="219" t="s">
        <v>144</v>
      </c>
      <c r="G90" s="35"/>
      <c r="H90" s="35"/>
      <c r="I90" s="35"/>
      <c r="J90" s="35"/>
      <c r="K90" s="35"/>
      <c r="L90" s="39"/>
      <c r="M90" s="220"/>
      <c r="N90" s="221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137</v>
      </c>
      <c r="AU90" s="18" t="s">
        <v>80</v>
      </c>
    </row>
    <row r="91" s="13" customFormat="1">
      <c r="A91" s="13"/>
      <c r="B91" s="222"/>
      <c r="C91" s="223"/>
      <c r="D91" s="224" t="s">
        <v>139</v>
      </c>
      <c r="E91" s="225" t="s">
        <v>17</v>
      </c>
      <c r="F91" s="226" t="s">
        <v>145</v>
      </c>
      <c r="G91" s="223"/>
      <c r="H91" s="227">
        <v>28960</v>
      </c>
      <c r="I91" s="223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139</v>
      </c>
      <c r="AU91" s="232" t="s">
        <v>80</v>
      </c>
      <c r="AV91" s="13" t="s">
        <v>80</v>
      </c>
      <c r="AW91" s="13" t="s">
        <v>31</v>
      </c>
      <c r="AX91" s="13" t="s">
        <v>78</v>
      </c>
      <c r="AY91" s="232" t="s">
        <v>128</v>
      </c>
    </row>
    <row r="92" s="2" customFormat="1" ht="37.8" customHeight="1">
      <c r="A92" s="33"/>
      <c r="B92" s="34"/>
      <c r="C92" s="206" t="s">
        <v>146</v>
      </c>
      <c r="D92" s="206" t="s">
        <v>130</v>
      </c>
      <c r="E92" s="207" t="s">
        <v>147</v>
      </c>
      <c r="F92" s="208" t="s">
        <v>148</v>
      </c>
      <c r="G92" s="209" t="s">
        <v>133</v>
      </c>
      <c r="H92" s="210">
        <v>6640</v>
      </c>
      <c r="I92" s="211">
        <v>8.5199999999999996</v>
      </c>
      <c r="J92" s="211">
        <f>ROUND(I92*H92,2)</f>
        <v>56572.800000000003</v>
      </c>
      <c r="K92" s="208" t="s">
        <v>134</v>
      </c>
      <c r="L92" s="39"/>
      <c r="M92" s="212" t="s">
        <v>17</v>
      </c>
      <c r="N92" s="213" t="s">
        <v>41</v>
      </c>
      <c r="O92" s="214">
        <v>0.02</v>
      </c>
      <c r="P92" s="214">
        <f>O92*H92</f>
        <v>132.80000000000001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56572.800000000003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56572.800000000003</v>
      </c>
      <c r="BL92" s="18" t="s">
        <v>135</v>
      </c>
      <c r="BM92" s="216" t="s">
        <v>149</v>
      </c>
    </row>
    <row r="93" s="2" customFormat="1">
      <c r="A93" s="33"/>
      <c r="B93" s="34"/>
      <c r="C93" s="35"/>
      <c r="D93" s="218" t="s">
        <v>137</v>
      </c>
      <c r="E93" s="35"/>
      <c r="F93" s="219" t="s">
        <v>150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151</v>
      </c>
      <c r="G94" s="223"/>
      <c r="H94" s="227">
        <v>6640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78</v>
      </c>
      <c r="AY94" s="232" t="s">
        <v>128</v>
      </c>
    </row>
    <row r="95" s="2" customFormat="1" ht="44.25" customHeight="1">
      <c r="A95" s="33"/>
      <c r="B95" s="34"/>
      <c r="C95" s="206" t="s">
        <v>135</v>
      </c>
      <c r="D95" s="206" t="s">
        <v>130</v>
      </c>
      <c r="E95" s="207" t="s">
        <v>152</v>
      </c>
      <c r="F95" s="208" t="s">
        <v>153</v>
      </c>
      <c r="G95" s="209" t="s">
        <v>154</v>
      </c>
      <c r="H95" s="210">
        <v>59.5</v>
      </c>
      <c r="I95" s="211">
        <v>1030</v>
      </c>
      <c r="J95" s="211">
        <f>ROUND(I95*H95,2)</f>
        <v>61285</v>
      </c>
      <c r="K95" s="208" t="s">
        <v>134</v>
      </c>
      <c r="L95" s="39"/>
      <c r="M95" s="212" t="s">
        <v>17</v>
      </c>
      <c r="N95" s="213" t="s">
        <v>41</v>
      </c>
      <c r="O95" s="214">
        <v>1.72</v>
      </c>
      <c r="P95" s="214">
        <f>O95*H95</f>
        <v>102.34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135</v>
      </c>
      <c r="AT95" s="216" t="s">
        <v>130</v>
      </c>
      <c r="AU95" s="216" t="s">
        <v>80</v>
      </c>
      <c r="AY95" s="18" t="s">
        <v>128</v>
      </c>
      <c r="BE95" s="217">
        <f>IF(N95="základní",J95,0)</f>
        <v>61285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61285</v>
      </c>
      <c r="BL95" s="18" t="s">
        <v>135</v>
      </c>
      <c r="BM95" s="216" t="s">
        <v>155</v>
      </c>
    </row>
    <row r="96" s="2" customFormat="1">
      <c r="A96" s="33"/>
      <c r="B96" s="34"/>
      <c r="C96" s="35"/>
      <c r="D96" s="218" t="s">
        <v>137</v>
      </c>
      <c r="E96" s="35"/>
      <c r="F96" s="219" t="s">
        <v>156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137</v>
      </c>
      <c r="AU96" s="18" t="s">
        <v>80</v>
      </c>
    </row>
    <row r="97" s="13" customFormat="1">
      <c r="A97" s="13"/>
      <c r="B97" s="222"/>
      <c r="C97" s="223"/>
      <c r="D97" s="224" t="s">
        <v>139</v>
      </c>
      <c r="E97" s="225" t="s">
        <v>17</v>
      </c>
      <c r="F97" s="226" t="s">
        <v>157</v>
      </c>
      <c r="G97" s="223"/>
      <c r="H97" s="227">
        <v>59.5</v>
      </c>
      <c r="I97" s="223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139</v>
      </c>
      <c r="AU97" s="232" t="s">
        <v>80</v>
      </c>
      <c r="AV97" s="13" t="s">
        <v>80</v>
      </c>
      <c r="AW97" s="13" t="s">
        <v>31</v>
      </c>
      <c r="AX97" s="13" t="s">
        <v>70</v>
      </c>
      <c r="AY97" s="232" t="s">
        <v>128</v>
      </c>
    </row>
    <row r="98" s="14" customFormat="1">
      <c r="A98" s="14"/>
      <c r="B98" s="233"/>
      <c r="C98" s="234"/>
      <c r="D98" s="224" t="s">
        <v>139</v>
      </c>
      <c r="E98" s="235" t="s">
        <v>100</v>
      </c>
      <c r="F98" s="236" t="s">
        <v>158</v>
      </c>
      <c r="G98" s="234"/>
      <c r="H98" s="237">
        <v>59.5</v>
      </c>
      <c r="I98" s="234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139</v>
      </c>
      <c r="AU98" s="242" t="s">
        <v>80</v>
      </c>
      <c r="AV98" s="14" t="s">
        <v>135</v>
      </c>
      <c r="AW98" s="14" t="s">
        <v>31</v>
      </c>
      <c r="AX98" s="14" t="s">
        <v>78</v>
      </c>
      <c r="AY98" s="242" t="s">
        <v>128</v>
      </c>
    </row>
    <row r="99" s="2" customFormat="1" ht="44.25" customHeight="1">
      <c r="A99" s="33"/>
      <c r="B99" s="34"/>
      <c r="C99" s="206" t="s">
        <v>159</v>
      </c>
      <c r="D99" s="206" t="s">
        <v>130</v>
      </c>
      <c r="E99" s="207" t="s">
        <v>160</v>
      </c>
      <c r="F99" s="208" t="s">
        <v>161</v>
      </c>
      <c r="G99" s="209" t="s">
        <v>154</v>
      </c>
      <c r="H99" s="210">
        <v>59.5</v>
      </c>
      <c r="I99" s="211">
        <v>148</v>
      </c>
      <c r="J99" s="211">
        <f>ROUND(I99*H99,2)</f>
        <v>8806</v>
      </c>
      <c r="K99" s="208" t="s">
        <v>134</v>
      </c>
      <c r="L99" s="39"/>
      <c r="M99" s="212" t="s">
        <v>17</v>
      </c>
      <c r="N99" s="213" t="s">
        <v>41</v>
      </c>
      <c r="O99" s="214">
        <v>0.32800000000000001</v>
      </c>
      <c r="P99" s="214">
        <f>O99*H99</f>
        <v>19.516000000000002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16" t="s">
        <v>135</v>
      </c>
      <c r="AT99" s="216" t="s">
        <v>130</v>
      </c>
      <c r="AU99" s="216" t="s">
        <v>80</v>
      </c>
      <c r="AY99" s="18" t="s">
        <v>128</v>
      </c>
      <c r="BE99" s="217">
        <f>IF(N99="základní",J99,0)</f>
        <v>8806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8806</v>
      </c>
      <c r="BL99" s="18" t="s">
        <v>135</v>
      </c>
      <c r="BM99" s="216" t="s">
        <v>162</v>
      </c>
    </row>
    <row r="100" s="2" customFormat="1">
      <c r="A100" s="33"/>
      <c r="B100" s="34"/>
      <c r="C100" s="35"/>
      <c r="D100" s="218" t="s">
        <v>137</v>
      </c>
      <c r="E100" s="35"/>
      <c r="F100" s="219" t="s">
        <v>163</v>
      </c>
      <c r="G100" s="35"/>
      <c r="H100" s="35"/>
      <c r="I100" s="35"/>
      <c r="J100" s="35"/>
      <c r="K100" s="35"/>
      <c r="L100" s="39"/>
      <c r="M100" s="220"/>
      <c r="N100" s="221"/>
      <c r="O100" s="78"/>
      <c r="P100" s="78"/>
      <c r="Q100" s="78"/>
      <c r="R100" s="78"/>
      <c r="S100" s="78"/>
      <c r="T100" s="79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137</v>
      </c>
      <c r="AU100" s="18" t="s">
        <v>80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100</v>
      </c>
      <c r="G101" s="223"/>
      <c r="H101" s="227">
        <v>59.5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128</v>
      </c>
    </row>
    <row r="102" s="2" customFormat="1" ht="24.15" customHeight="1">
      <c r="A102" s="33"/>
      <c r="B102" s="34"/>
      <c r="C102" s="206" t="s">
        <v>164</v>
      </c>
      <c r="D102" s="206" t="s">
        <v>130</v>
      </c>
      <c r="E102" s="207" t="s">
        <v>165</v>
      </c>
      <c r="F102" s="208" t="s">
        <v>166</v>
      </c>
      <c r="G102" s="209" t="s">
        <v>133</v>
      </c>
      <c r="H102" s="210">
        <v>14480</v>
      </c>
      <c r="I102" s="211">
        <v>8.1600000000000001</v>
      </c>
      <c r="J102" s="211">
        <f>ROUND(I102*H102,2)</f>
        <v>118156.8</v>
      </c>
      <c r="K102" s="208" t="s">
        <v>134</v>
      </c>
      <c r="L102" s="39"/>
      <c r="M102" s="212" t="s">
        <v>17</v>
      </c>
      <c r="N102" s="213" t="s">
        <v>41</v>
      </c>
      <c r="O102" s="214">
        <v>0.02</v>
      </c>
      <c r="P102" s="214">
        <f>O102*H102</f>
        <v>289.60000000000002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135</v>
      </c>
      <c r="AT102" s="216" t="s">
        <v>130</v>
      </c>
      <c r="AU102" s="216" t="s">
        <v>80</v>
      </c>
      <c r="AY102" s="18" t="s">
        <v>128</v>
      </c>
      <c r="BE102" s="217">
        <f>IF(N102="základní",J102,0)</f>
        <v>118156.8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118156.8</v>
      </c>
      <c r="BL102" s="18" t="s">
        <v>135</v>
      </c>
      <c r="BM102" s="216" t="s">
        <v>167</v>
      </c>
    </row>
    <row r="103" s="2" customFormat="1">
      <c r="A103" s="33"/>
      <c r="B103" s="34"/>
      <c r="C103" s="35"/>
      <c r="D103" s="218" t="s">
        <v>137</v>
      </c>
      <c r="E103" s="35"/>
      <c r="F103" s="219" t="s">
        <v>168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137</v>
      </c>
      <c r="AU103" s="18" t="s">
        <v>80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169</v>
      </c>
      <c r="G104" s="223"/>
      <c r="H104" s="227">
        <v>14480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16.5" customHeight="1">
      <c r="A105" s="33"/>
      <c r="B105" s="34"/>
      <c r="C105" s="243" t="s">
        <v>170</v>
      </c>
      <c r="D105" s="243" t="s">
        <v>171</v>
      </c>
      <c r="E105" s="244" t="s">
        <v>172</v>
      </c>
      <c r="F105" s="245" t="s">
        <v>173</v>
      </c>
      <c r="G105" s="246" t="s">
        <v>174</v>
      </c>
      <c r="H105" s="247">
        <v>72.400000000000006</v>
      </c>
      <c r="I105" s="248">
        <v>1400</v>
      </c>
      <c r="J105" s="248">
        <f>ROUND(I105*H105,2)</f>
        <v>101360</v>
      </c>
      <c r="K105" s="245" t="s">
        <v>17</v>
      </c>
      <c r="L105" s="249"/>
      <c r="M105" s="250" t="s">
        <v>17</v>
      </c>
      <c r="N105" s="251" t="s">
        <v>41</v>
      </c>
      <c r="O105" s="214">
        <v>0</v>
      </c>
      <c r="P105" s="214">
        <f>O105*H105</f>
        <v>0</v>
      </c>
      <c r="Q105" s="214">
        <v>0.001</v>
      </c>
      <c r="R105" s="214">
        <f>Q105*H105</f>
        <v>0.072400000000000006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175</v>
      </c>
      <c r="AT105" s="216" t="s">
        <v>171</v>
      </c>
      <c r="AU105" s="216" t="s">
        <v>80</v>
      </c>
      <c r="AY105" s="18" t="s">
        <v>128</v>
      </c>
      <c r="BE105" s="217">
        <f>IF(N105="základní",J105,0)</f>
        <v>101360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101360</v>
      </c>
      <c r="BL105" s="18" t="s">
        <v>135</v>
      </c>
      <c r="BM105" s="216" t="s">
        <v>176</v>
      </c>
    </row>
    <row r="106" s="2" customFormat="1">
      <c r="A106" s="33"/>
      <c r="B106" s="34"/>
      <c r="C106" s="35"/>
      <c r="D106" s="224" t="s">
        <v>177</v>
      </c>
      <c r="E106" s="35"/>
      <c r="F106" s="252" t="s">
        <v>178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177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179</v>
      </c>
      <c r="G107" s="223"/>
      <c r="H107" s="227">
        <v>72.400000000000006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78</v>
      </c>
      <c r="AY107" s="232" t="s">
        <v>128</v>
      </c>
    </row>
    <row r="108" s="2" customFormat="1" ht="24.15" customHeight="1">
      <c r="A108" s="33"/>
      <c r="B108" s="34"/>
      <c r="C108" s="206" t="s">
        <v>175</v>
      </c>
      <c r="D108" s="206" t="s">
        <v>130</v>
      </c>
      <c r="E108" s="207" t="s">
        <v>180</v>
      </c>
      <c r="F108" s="208" t="s">
        <v>181</v>
      </c>
      <c r="G108" s="209" t="s">
        <v>133</v>
      </c>
      <c r="H108" s="210">
        <v>14480</v>
      </c>
      <c r="I108" s="211">
        <v>0.84999999999999998</v>
      </c>
      <c r="J108" s="211">
        <f>ROUND(I108*H108,2)</f>
        <v>12308</v>
      </c>
      <c r="K108" s="208" t="s">
        <v>134</v>
      </c>
      <c r="L108" s="39"/>
      <c r="M108" s="212" t="s">
        <v>17</v>
      </c>
      <c r="N108" s="213" t="s">
        <v>41</v>
      </c>
      <c r="O108" s="214">
        <v>0.001</v>
      </c>
      <c r="P108" s="214">
        <f>O108*H108</f>
        <v>14.48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135</v>
      </c>
      <c r="AT108" s="216" t="s">
        <v>130</v>
      </c>
      <c r="AU108" s="216" t="s">
        <v>80</v>
      </c>
      <c r="AY108" s="18" t="s">
        <v>128</v>
      </c>
      <c r="BE108" s="217">
        <f>IF(N108="základní",J108,0)</f>
        <v>12308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12308</v>
      </c>
      <c r="BL108" s="18" t="s">
        <v>135</v>
      </c>
      <c r="BM108" s="216" t="s">
        <v>182</v>
      </c>
    </row>
    <row r="109" s="2" customFormat="1">
      <c r="A109" s="33"/>
      <c r="B109" s="34"/>
      <c r="C109" s="35"/>
      <c r="D109" s="218" t="s">
        <v>137</v>
      </c>
      <c r="E109" s="35"/>
      <c r="F109" s="219" t="s">
        <v>183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137</v>
      </c>
      <c r="AU109" s="18" t="s">
        <v>80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184</v>
      </c>
      <c r="G110" s="223"/>
      <c r="H110" s="227">
        <v>14480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78</v>
      </c>
      <c r="AY110" s="232" t="s">
        <v>128</v>
      </c>
    </row>
    <row r="111" s="2" customFormat="1" ht="21.75" customHeight="1">
      <c r="A111" s="33"/>
      <c r="B111" s="34"/>
      <c r="C111" s="206" t="s">
        <v>185</v>
      </c>
      <c r="D111" s="206" t="s">
        <v>130</v>
      </c>
      <c r="E111" s="207" t="s">
        <v>186</v>
      </c>
      <c r="F111" s="208" t="s">
        <v>187</v>
      </c>
      <c r="G111" s="209" t="s">
        <v>133</v>
      </c>
      <c r="H111" s="210">
        <v>14480</v>
      </c>
      <c r="I111" s="211">
        <v>0.52000000000000002</v>
      </c>
      <c r="J111" s="211">
        <f>ROUND(I111*H111,2)</f>
        <v>7529.6000000000004</v>
      </c>
      <c r="K111" s="208" t="s">
        <v>134</v>
      </c>
      <c r="L111" s="39"/>
      <c r="M111" s="212" t="s">
        <v>17</v>
      </c>
      <c r="N111" s="213" t="s">
        <v>41</v>
      </c>
      <c r="O111" s="214">
        <v>0.001</v>
      </c>
      <c r="P111" s="214">
        <f>O111*H111</f>
        <v>14.48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135</v>
      </c>
      <c r="AT111" s="216" t="s">
        <v>130</v>
      </c>
      <c r="AU111" s="216" t="s">
        <v>80</v>
      </c>
      <c r="AY111" s="18" t="s">
        <v>128</v>
      </c>
      <c r="BE111" s="217">
        <f>IF(N111="základní",J111,0)</f>
        <v>7529.6000000000004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7529.6000000000004</v>
      </c>
      <c r="BL111" s="18" t="s">
        <v>135</v>
      </c>
      <c r="BM111" s="216" t="s">
        <v>188</v>
      </c>
    </row>
    <row r="112" s="2" customFormat="1">
      <c r="A112" s="33"/>
      <c r="B112" s="34"/>
      <c r="C112" s="35"/>
      <c r="D112" s="218" t="s">
        <v>137</v>
      </c>
      <c r="E112" s="35"/>
      <c r="F112" s="219" t="s">
        <v>189</v>
      </c>
      <c r="G112" s="35"/>
      <c r="H112" s="35"/>
      <c r="I112" s="35"/>
      <c r="J112" s="35"/>
      <c r="K112" s="35"/>
      <c r="L112" s="39"/>
      <c r="M112" s="220"/>
      <c r="N112" s="221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137</v>
      </c>
      <c r="AU112" s="18" t="s">
        <v>80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190</v>
      </c>
      <c r="G113" s="223"/>
      <c r="H113" s="227">
        <v>14480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78</v>
      </c>
      <c r="AY113" s="232" t="s">
        <v>128</v>
      </c>
    </row>
    <row r="114" s="2" customFormat="1" ht="33" customHeight="1">
      <c r="A114" s="33"/>
      <c r="B114" s="34"/>
      <c r="C114" s="206" t="s">
        <v>191</v>
      </c>
      <c r="D114" s="206" t="s">
        <v>130</v>
      </c>
      <c r="E114" s="207" t="s">
        <v>192</v>
      </c>
      <c r="F114" s="208" t="s">
        <v>193</v>
      </c>
      <c r="G114" s="209" t="s">
        <v>194</v>
      </c>
      <c r="H114" s="210">
        <v>1.448</v>
      </c>
      <c r="I114" s="211">
        <v>2820</v>
      </c>
      <c r="J114" s="211">
        <f>ROUND(I114*H114,2)</f>
        <v>4083.3600000000001</v>
      </c>
      <c r="K114" s="208" t="s">
        <v>134</v>
      </c>
      <c r="L114" s="39"/>
      <c r="M114" s="212" t="s">
        <v>17</v>
      </c>
      <c r="N114" s="213" t="s">
        <v>41</v>
      </c>
      <c r="O114" s="214">
        <v>3.0099999999999998</v>
      </c>
      <c r="P114" s="214">
        <f>O114*H114</f>
        <v>4.3584799999999992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135</v>
      </c>
      <c r="AT114" s="216" t="s">
        <v>130</v>
      </c>
      <c r="AU114" s="216" t="s">
        <v>80</v>
      </c>
      <c r="AY114" s="18" t="s">
        <v>128</v>
      </c>
      <c r="BE114" s="217">
        <f>IF(N114="základní",J114,0)</f>
        <v>4083.3600000000001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4083.3600000000001</v>
      </c>
      <c r="BL114" s="18" t="s">
        <v>135</v>
      </c>
      <c r="BM114" s="216" t="s">
        <v>195</v>
      </c>
    </row>
    <row r="115" s="2" customFormat="1">
      <c r="A115" s="33"/>
      <c r="B115" s="34"/>
      <c r="C115" s="35"/>
      <c r="D115" s="218" t="s">
        <v>137</v>
      </c>
      <c r="E115" s="35"/>
      <c r="F115" s="219" t="s">
        <v>196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137</v>
      </c>
      <c r="AU115" s="18" t="s">
        <v>80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197</v>
      </c>
      <c r="G116" s="223"/>
      <c r="H116" s="227">
        <v>1.448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78</v>
      </c>
      <c r="AY116" s="232" t="s">
        <v>128</v>
      </c>
    </row>
    <row r="117" s="2" customFormat="1" ht="37.8" customHeight="1">
      <c r="A117" s="33"/>
      <c r="B117" s="34"/>
      <c r="C117" s="206" t="s">
        <v>198</v>
      </c>
      <c r="D117" s="206" t="s">
        <v>130</v>
      </c>
      <c r="E117" s="207" t="s">
        <v>199</v>
      </c>
      <c r="F117" s="208" t="s">
        <v>200</v>
      </c>
      <c r="G117" s="209" t="s">
        <v>194</v>
      </c>
      <c r="H117" s="210">
        <v>0.66400000000000003</v>
      </c>
      <c r="I117" s="211">
        <v>10300</v>
      </c>
      <c r="J117" s="211">
        <f>ROUND(I117*H117,2)</f>
        <v>6839.1999999999998</v>
      </c>
      <c r="K117" s="208" t="s">
        <v>134</v>
      </c>
      <c r="L117" s="39"/>
      <c r="M117" s="212" t="s">
        <v>17</v>
      </c>
      <c r="N117" s="213" t="s">
        <v>41</v>
      </c>
      <c r="O117" s="214">
        <v>2.7650000000000001</v>
      </c>
      <c r="P117" s="214">
        <f>O117*H117</f>
        <v>1.8359600000000003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135</v>
      </c>
      <c r="AT117" s="216" t="s">
        <v>130</v>
      </c>
      <c r="AU117" s="216" t="s">
        <v>80</v>
      </c>
      <c r="AY117" s="18" t="s">
        <v>128</v>
      </c>
      <c r="BE117" s="217">
        <f>IF(N117="základní",J117,0)</f>
        <v>6839.1999999999998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6839.1999999999998</v>
      </c>
      <c r="BL117" s="18" t="s">
        <v>135</v>
      </c>
      <c r="BM117" s="216" t="s">
        <v>201</v>
      </c>
    </row>
    <row r="118" s="2" customFormat="1">
      <c r="A118" s="33"/>
      <c r="B118" s="34"/>
      <c r="C118" s="35"/>
      <c r="D118" s="218" t="s">
        <v>137</v>
      </c>
      <c r="E118" s="35"/>
      <c r="F118" s="219" t="s">
        <v>202</v>
      </c>
      <c r="G118" s="35"/>
      <c r="H118" s="35"/>
      <c r="I118" s="35"/>
      <c r="J118" s="35"/>
      <c r="K118" s="35"/>
      <c r="L118" s="39"/>
      <c r="M118" s="220"/>
      <c r="N118" s="221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137</v>
      </c>
      <c r="AU118" s="18" t="s">
        <v>80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203</v>
      </c>
      <c r="G119" s="223"/>
      <c r="H119" s="227">
        <v>0.66400000000000003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78</v>
      </c>
      <c r="AY119" s="232" t="s">
        <v>128</v>
      </c>
    </row>
    <row r="120" s="12" customFormat="1" ht="22.8" customHeight="1">
      <c r="A120" s="12"/>
      <c r="B120" s="191"/>
      <c r="C120" s="192"/>
      <c r="D120" s="193" t="s">
        <v>69</v>
      </c>
      <c r="E120" s="204" t="s">
        <v>146</v>
      </c>
      <c r="F120" s="204" t="s">
        <v>204</v>
      </c>
      <c r="G120" s="192"/>
      <c r="H120" s="192"/>
      <c r="I120" s="192"/>
      <c r="J120" s="205">
        <f>BK120</f>
        <v>832918.82999999996</v>
      </c>
      <c r="K120" s="192"/>
      <c r="L120" s="196"/>
      <c r="M120" s="197"/>
      <c r="N120" s="198"/>
      <c r="O120" s="198"/>
      <c r="P120" s="199">
        <f>SUM(P121:P141)</f>
        <v>1562.9900000000002</v>
      </c>
      <c r="Q120" s="198"/>
      <c r="R120" s="199">
        <f>SUM(R121:R141)</f>
        <v>15.729570000000001</v>
      </c>
      <c r="S120" s="198"/>
      <c r="T120" s="200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78</v>
      </c>
      <c r="AT120" s="202" t="s">
        <v>69</v>
      </c>
      <c r="AU120" s="202" t="s">
        <v>78</v>
      </c>
      <c r="AY120" s="201" t="s">
        <v>128</v>
      </c>
      <c r="BK120" s="203">
        <f>SUM(BK121:BK141)</f>
        <v>832918.82999999996</v>
      </c>
    </row>
    <row r="121" s="2" customFormat="1" ht="21.75" customHeight="1">
      <c r="A121" s="33"/>
      <c r="B121" s="34"/>
      <c r="C121" s="206" t="s">
        <v>205</v>
      </c>
      <c r="D121" s="206" t="s">
        <v>130</v>
      </c>
      <c r="E121" s="207" t="s">
        <v>206</v>
      </c>
      <c r="F121" s="208" t="s">
        <v>207</v>
      </c>
      <c r="G121" s="209" t="s">
        <v>208</v>
      </c>
      <c r="H121" s="210">
        <v>10</v>
      </c>
      <c r="I121" s="211">
        <v>2500</v>
      </c>
      <c r="J121" s="211">
        <f>ROUND(I121*H121,2)</f>
        <v>25000</v>
      </c>
      <c r="K121" s="208" t="s">
        <v>17</v>
      </c>
      <c r="L121" s="39"/>
      <c r="M121" s="212" t="s">
        <v>17</v>
      </c>
      <c r="N121" s="213" t="s">
        <v>41</v>
      </c>
      <c r="O121" s="214">
        <v>0.58799999999999997</v>
      </c>
      <c r="P121" s="214">
        <f>O121*H121</f>
        <v>5.8799999999999999</v>
      </c>
      <c r="Q121" s="214">
        <v>0.038179999999999999</v>
      </c>
      <c r="R121" s="214">
        <f>Q121*H121</f>
        <v>0.38179999999999997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135</v>
      </c>
      <c r="AT121" s="216" t="s">
        <v>130</v>
      </c>
      <c r="AU121" s="216" t="s">
        <v>80</v>
      </c>
      <c r="AY121" s="18" t="s">
        <v>128</v>
      </c>
      <c r="BE121" s="217">
        <f>IF(N121="základní",J121,0)</f>
        <v>25000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25000</v>
      </c>
      <c r="BL121" s="18" t="s">
        <v>135</v>
      </c>
      <c r="BM121" s="216" t="s">
        <v>209</v>
      </c>
    </row>
    <row r="122" s="2" customFormat="1">
      <c r="A122" s="33"/>
      <c r="B122" s="34"/>
      <c r="C122" s="35"/>
      <c r="D122" s="224" t="s">
        <v>177</v>
      </c>
      <c r="E122" s="35"/>
      <c r="F122" s="252" t="s">
        <v>210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177</v>
      </c>
      <c r="AU122" s="18" t="s">
        <v>80</v>
      </c>
    </row>
    <row r="123" s="13" customFormat="1">
      <c r="A123" s="13"/>
      <c r="B123" s="222"/>
      <c r="C123" s="223"/>
      <c r="D123" s="224" t="s">
        <v>139</v>
      </c>
      <c r="E123" s="225" t="s">
        <v>17</v>
      </c>
      <c r="F123" s="226" t="s">
        <v>191</v>
      </c>
      <c r="G123" s="223"/>
      <c r="H123" s="227">
        <v>10</v>
      </c>
      <c r="I123" s="223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78</v>
      </c>
      <c r="AY123" s="232" t="s">
        <v>128</v>
      </c>
    </row>
    <row r="124" s="2" customFormat="1" ht="49.05" customHeight="1">
      <c r="A124" s="33"/>
      <c r="B124" s="34"/>
      <c r="C124" s="206" t="s">
        <v>211</v>
      </c>
      <c r="D124" s="206" t="s">
        <v>130</v>
      </c>
      <c r="E124" s="207" t="s">
        <v>212</v>
      </c>
      <c r="F124" s="208" t="s">
        <v>213</v>
      </c>
      <c r="G124" s="209" t="s">
        <v>214</v>
      </c>
      <c r="H124" s="210">
        <v>2284</v>
      </c>
      <c r="I124" s="211">
        <v>319</v>
      </c>
      <c r="J124" s="211">
        <f>ROUND(I124*H124,2)</f>
        <v>728596</v>
      </c>
      <c r="K124" s="208" t="s">
        <v>134</v>
      </c>
      <c r="L124" s="39"/>
      <c r="M124" s="212" t="s">
        <v>17</v>
      </c>
      <c r="N124" s="213" t="s">
        <v>41</v>
      </c>
      <c r="O124" s="214">
        <v>0.66500000000000004</v>
      </c>
      <c r="P124" s="214">
        <f>O124*H124</f>
        <v>1518.8600000000001</v>
      </c>
      <c r="Q124" s="214">
        <v>0.00123</v>
      </c>
      <c r="R124" s="214">
        <f>Q124*H124</f>
        <v>2.80932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135</v>
      </c>
      <c r="AT124" s="216" t="s">
        <v>130</v>
      </c>
      <c r="AU124" s="216" t="s">
        <v>80</v>
      </c>
      <c r="AY124" s="18" t="s">
        <v>128</v>
      </c>
      <c r="BE124" s="217">
        <f>IF(N124="základní",J124,0)</f>
        <v>728596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728596</v>
      </c>
      <c r="BL124" s="18" t="s">
        <v>135</v>
      </c>
      <c r="BM124" s="216" t="s">
        <v>215</v>
      </c>
    </row>
    <row r="125" s="2" customFormat="1">
      <c r="A125" s="33"/>
      <c r="B125" s="34"/>
      <c r="C125" s="35"/>
      <c r="D125" s="218" t="s">
        <v>137</v>
      </c>
      <c r="E125" s="35"/>
      <c r="F125" s="219" t="s">
        <v>216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137</v>
      </c>
      <c r="AU125" s="18" t="s">
        <v>80</v>
      </c>
    </row>
    <row r="126" s="2" customFormat="1">
      <c r="A126" s="33"/>
      <c r="B126" s="34"/>
      <c r="C126" s="35"/>
      <c r="D126" s="224" t="s">
        <v>177</v>
      </c>
      <c r="E126" s="35"/>
      <c r="F126" s="252" t="s">
        <v>217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177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218</v>
      </c>
      <c r="G127" s="223"/>
      <c r="H127" s="227">
        <v>2284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78</v>
      </c>
      <c r="AY127" s="232" t="s">
        <v>128</v>
      </c>
    </row>
    <row r="128" s="2" customFormat="1" ht="16.5" customHeight="1">
      <c r="A128" s="33"/>
      <c r="B128" s="34"/>
      <c r="C128" s="243" t="s">
        <v>219</v>
      </c>
      <c r="D128" s="243" t="s">
        <v>171</v>
      </c>
      <c r="E128" s="244" t="s">
        <v>220</v>
      </c>
      <c r="F128" s="245" t="s">
        <v>221</v>
      </c>
      <c r="G128" s="246" t="s">
        <v>154</v>
      </c>
      <c r="H128" s="247">
        <v>17.853000000000002</v>
      </c>
      <c r="I128" s="248">
        <v>2870</v>
      </c>
      <c r="J128" s="248">
        <f>ROUND(I128*H128,2)</f>
        <v>51238.110000000001</v>
      </c>
      <c r="K128" s="245" t="s">
        <v>134</v>
      </c>
      <c r="L128" s="249"/>
      <c r="M128" s="250" t="s">
        <v>17</v>
      </c>
      <c r="N128" s="251" t="s">
        <v>41</v>
      </c>
      <c r="O128" s="214">
        <v>0</v>
      </c>
      <c r="P128" s="214">
        <f>O128*H128</f>
        <v>0</v>
      </c>
      <c r="Q128" s="214">
        <v>0.65000000000000002</v>
      </c>
      <c r="R128" s="214">
        <f>Q128*H128</f>
        <v>11.604450000000002</v>
      </c>
      <c r="S128" s="214">
        <v>0</v>
      </c>
      <c r="T128" s="21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175</v>
      </c>
      <c r="AT128" s="216" t="s">
        <v>171</v>
      </c>
      <c r="AU128" s="216" t="s">
        <v>80</v>
      </c>
      <c r="AY128" s="18" t="s">
        <v>128</v>
      </c>
      <c r="BE128" s="217">
        <f>IF(N128="základní",J128,0)</f>
        <v>51238.110000000001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51238.110000000001</v>
      </c>
      <c r="BL128" s="18" t="s">
        <v>135</v>
      </c>
      <c r="BM128" s="216" t="s">
        <v>222</v>
      </c>
    </row>
    <row r="129" s="2" customFormat="1">
      <c r="A129" s="33"/>
      <c r="B129" s="34"/>
      <c r="C129" s="35"/>
      <c r="D129" s="224" t="s">
        <v>177</v>
      </c>
      <c r="E129" s="35"/>
      <c r="F129" s="252" t="s">
        <v>223</v>
      </c>
      <c r="G129" s="35"/>
      <c r="H129" s="35"/>
      <c r="I129" s="35"/>
      <c r="J129" s="35"/>
      <c r="K129" s="35"/>
      <c r="L129" s="39"/>
      <c r="M129" s="220"/>
      <c r="N129" s="221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177</v>
      </c>
      <c r="AU129" s="18" t="s">
        <v>80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224</v>
      </c>
      <c r="G130" s="223"/>
      <c r="H130" s="227">
        <v>12.606999999999999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70</v>
      </c>
      <c r="AY130" s="232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17</v>
      </c>
      <c r="F131" s="226" t="s">
        <v>225</v>
      </c>
      <c r="G131" s="223"/>
      <c r="H131" s="227">
        <v>4.1130000000000004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128</v>
      </c>
    </row>
    <row r="132" s="13" customFormat="1">
      <c r="A132" s="13"/>
      <c r="B132" s="222"/>
      <c r="C132" s="223"/>
      <c r="D132" s="224" t="s">
        <v>139</v>
      </c>
      <c r="E132" s="225" t="s">
        <v>17</v>
      </c>
      <c r="F132" s="226" t="s">
        <v>226</v>
      </c>
      <c r="G132" s="223"/>
      <c r="H132" s="227">
        <v>1.1020000000000001</v>
      </c>
      <c r="I132" s="223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139</v>
      </c>
      <c r="AU132" s="232" t="s">
        <v>80</v>
      </c>
      <c r="AV132" s="13" t="s">
        <v>80</v>
      </c>
      <c r="AW132" s="13" t="s">
        <v>31</v>
      </c>
      <c r="AX132" s="13" t="s">
        <v>70</v>
      </c>
      <c r="AY132" s="232" t="s">
        <v>128</v>
      </c>
    </row>
    <row r="133" s="13" customFormat="1">
      <c r="A133" s="13"/>
      <c r="B133" s="222"/>
      <c r="C133" s="223"/>
      <c r="D133" s="224" t="s">
        <v>139</v>
      </c>
      <c r="E133" s="225" t="s">
        <v>17</v>
      </c>
      <c r="F133" s="226" t="s">
        <v>227</v>
      </c>
      <c r="G133" s="223"/>
      <c r="H133" s="227">
        <v>0.031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139</v>
      </c>
      <c r="AU133" s="232" t="s">
        <v>80</v>
      </c>
      <c r="AV133" s="13" t="s">
        <v>80</v>
      </c>
      <c r="AW133" s="13" t="s">
        <v>31</v>
      </c>
      <c r="AX133" s="13" t="s">
        <v>70</v>
      </c>
      <c r="AY133" s="232" t="s">
        <v>128</v>
      </c>
    </row>
    <row r="134" s="14" customFormat="1">
      <c r="A134" s="14"/>
      <c r="B134" s="233"/>
      <c r="C134" s="234"/>
      <c r="D134" s="224" t="s">
        <v>139</v>
      </c>
      <c r="E134" s="235" t="s">
        <v>17</v>
      </c>
      <c r="F134" s="236" t="s">
        <v>158</v>
      </c>
      <c r="G134" s="234"/>
      <c r="H134" s="237">
        <v>17.852999999999998</v>
      </c>
      <c r="I134" s="234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139</v>
      </c>
      <c r="AU134" s="242" t="s">
        <v>80</v>
      </c>
      <c r="AV134" s="14" t="s">
        <v>135</v>
      </c>
      <c r="AW134" s="14" t="s">
        <v>31</v>
      </c>
      <c r="AX134" s="14" t="s">
        <v>78</v>
      </c>
      <c r="AY134" s="242" t="s">
        <v>128</v>
      </c>
    </row>
    <row r="135" s="2" customFormat="1" ht="33" customHeight="1">
      <c r="A135" s="33"/>
      <c r="B135" s="34"/>
      <c r="C135" s="206" t="s">
        <v>8</v>
      </c>
      <c r="D135" s="206" t="s">
        <v>130</v>
      </c>
      <c r="E135" s="207" t="s">
        <v>228</v>
      </c>
      <c r="F135" s="208" t="s">
        <v>229</v>
      </c>
      <c r="G135" s="209" t="s">
        <v>214</v>
      </c>
      <c r="H135" s="210">
        <v>30</v>
      </c>
      <c r="I135" s="211">
        <v>816</v>
      </c>
      <c r="J135" s="211">
        <f>ROUND(I135*H135,2)</f>
        <v>24480</v>
      </c>
      <c r="K135" s="208" t="s">
        <v>134</v>
      </c>
      <c r="L135" s="39"/>
      <c r="M135" s="212" t="s">
        <v>17</v>
      </c>
      <c r="N135" s="213" t="s">
        <v>41</v>
      </c>
      <c r="O135" s="214">
        <v>1.2749999999999999</v>
      </c>
      <c r="P135" s="214">
        <f>O135*H135</f>
        <v>38.25</v>
      </c>
      <c r="Q135" s="214">
        <v>0.0039199999999999999</v>
      </c>
      <c r="R135" s="214">
        <f>Q135*H135</f>
        <v>0.1176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135</v>
      </c>
      <c r="AT135" s="216" t="s">
        <v>130</v>
      </c>
      <c r="AU135" s="216" t="s">
        <v>80</v>
      </c>
      <c r="AY135" s="18" t="s">
        <v>128</v>
      </c>
      <c r="BE135" s="217">
        <f>IF(N135="základní",J135,0)</f>
        <v>24480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24480</v>
      </c>
      <c r="BL135" s="18" t="s">
        <v>135</v>
      </c>
      <c r="BM135" s="216" t="s">
        <v>230</v>
      </c>
    </row>
    <row r="136" s="2" customFormat="1">
      <c r="A136" s="33"/>
      <c r="B136" s="34"/>
      <c r="C136" s="35"/>
      <c r="D136" s="218" t="s">
        <v>137</v>
      </c>
      <c r="E136" s="35"/>
      <c r="F136" s="219" t="s">
        <v>231</v>
      </c>
      <c r="G136" s="35"/>
      <c r="H136" s="35"/>
      <c r="I136" s="35"/>
      <c r="J136" s="35"/>
      <c r="K136" s="35"/>
      <c r="L136" s="39"/>
      <c r="M136" s="220"/>
      <c r="N136" s="221"/>
      <c r="O136" s="78"/>
      <c r="P136" s="78"/>
      <c r="Q136" s="78"/>
      <c r="R136" s="78"/>
      <c r="S136" s="78"/>
      <c r="T136" s="7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="2" customFormat="1">
      <c r="A137" s="33"/>
      <c r="B137" s="34"/>
      <c r="C137" s="35"/>
      <c r="D137" s="224" t="s">
        <v>177</v>
      </c>
      <c r="E137" s="35"/>
      <c r="F137" s="252" t="s">
        <v>232</v>
      </c>
      <c r="G137" s="35"/>
      <c r="H137" s="35"/>
      <c r="I137" s="35"/>
      <c r="J137" s="35"/>
      <c r="K137" s="35"/>
      <c r="L137" s="39"/>
      <c r="M137" s="220"/>
      <c r="N137" s="221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177</v>
      </c>
      <c r="AU137" s="18" t="s">
        <v>80</v>
      </c>
    </row>
    <row r="138" s="13" customFormat="1">
      <c r="A138" s="13"/>
      <c r="B138" s="222"/>
      <c r="C138" s="223"/>
      <c r="D138" s="224" t="s">
        <v>139</v>
      </c>
      <c r="E138" s="225" t="s">
        <v>17</v>
      </c>
      <c r="F138" s="226" t="s">
        <v>233</v>
      </c>
      <c r="G138" s="223"/>
      <c r="H138" s="227">
        <v>30</v>
      </c>
      <c r="I138" s="223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139</v>
      </c>
      <c r="AU138" s="232" t="s">
        <v>80</v>
      </c>
      <c r="AV138" s="13" t="s">
        <v>80</v>
      </c>
      <c r="AW138" s="13" t="s">
        <v>31</v>
      </c>
      <c r="AX138" s="13" t="s">
        <v>78</v>
      </c>
      <c r="AY138" s="232" t="s">
        <v>128</v>
      </c>
    </row>
    <row r="139" s="2" customFormat="1" ht="16.5" customHeight="1">
      <c r="A139" s="33"/>
      <c r="B139" s="34"/>
      <c r="C139" s="243" t="s">
        <v>234</v>
      </c>
      <c r="D139" s="243" t="s">
        <v>171</v>
      </c>
      <c r="E139" s="244" t="s">
        <v>220</v>
      </c>
      <c r="F139" s="245" t="s">
        <v>221</v>
      </c>
      <c r="G139" s="246" t="s">
        <v>154</v>
      </c>
      <c r="H139" s="247">
        <v>1.256</v>
      </c>
      <c r="I139" s="248">
        <v>2870</v>
      </c>
      <c r="J139" s="248">
        <f>ROUND(I139*H139,2)</f>
        <v>3604.7199999999998</v>
      </c>
      <c r="K139" s="245" t="s">
        <v>134</v>
      </c>
      <c r="L139" s="249"/>
      <c r="M139" s="250" t="s">
        <v>17</v>
      </c>
      <c r="N139" s="251" t="s">
        <v>41</v>
      </c>
      <c r="O139" s="214">
        <v>0</v>
      </c>
      <c r="P139" s="214">
        <f>O139*H139</f>
        <v>0</v>
      </c>
      <c r="Q139" s="214">
        <v>0.65000000000000002</v>
      </c>
      <c r="R139" s="214">
        <f>Q139*H139</f>
        <v>0.81640000000000001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175</v>
      </c>
      <c r="AT139" s="216" t="s">
        <v>171</v>
      </c>
      <c r="AU139" s="216" t="s">
        <v>80</v>
      </c>
      <c r="AY139" s="18" t="s">
        <v>128</v>
      </c>
      <c r="BE139" s="217">
        <f>IF(N139="základní",J139,0)</f>
        <v>3604.7199999999998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3604.7199999999998</v>
      </c>
      <c r="BL139" s="18" t="s">
        <v>135</v>
      </c>
      <c r="BM139" s="216" t="s">
        <v>235</v>
      </c>
    </row>
    <row r="140" s="2" customFormat="1">
      <c r="A140" s="33"/>
      <c r="B140" s="34"/>
      <c r="C140" s="35"/>
      <c r="D140" s="224" t="s">
        <v>177</v>
      </c>
      <c r="E140" s="35"/>
      <c r="F140" s="252" t="s">
        <v>236</v>
      </c>
      <c r="G140" s="35"/>
      <c r="H140" s="35"/>
      <c r="I140" s="35"/>
      <c r="J140" s="35"/>
      <c r="K140" s="35"/>
      <c r="L140" s="39"/>
      <c r="M140" s="220"/>
      <c r="N140" s="221"/>
      <c r="O140" s="78"/>
      <c r="P140" s="78"/>
      <c r="Q140" s="78"/>
      <c r="R140" s="78"/>
      <c r="S140" s="78"/>
      <c r="T140" s="79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177</v>
      </c>
      <c r="AU140" s="18" t="s">
        <v>80</v>
      </c>
    </row>
    <row r="141" s="13" customFormat="1">
      <c r="A141" s="13"/>
      <c r="B141" s="222"/>
      <c r="C141" s="223"/>
      <c r="D141" s="224" t="s">
        <v>139</v>
      </c>
      <c r="E141" s="225" t="s">
        <v>17</v>
      </c>
      <c r="F141" s="226" t="s">
        <v>237</v>
      </c>
      <c r="G141" s="223"/>
      <c r="H141" s="227">
        <v>1.256</v>
      </c>
      <c r="I141" s="223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139</v>
      </c>
      <c r="AU141" s="232" t="s">
        <v>80</v>
      </c>
      <c r="AV141" s="13" t="s">
        <v>80</v>
      </c>
      <c r="AW141" s="13" t="s">
        <v>31</v>
      </c>
      <c r="AX141" s="13" t="s">
        <v>78</v>
      </c>
      <c r="AY141" s="232" t="s">
        <v>128</v>
      </c>
    </row>
    <row r="142" s="12" customFormat="1" ht="22.8" customHeight="1">
      <c r="A142" s="12"/>
      <c r="B142" s="191"/>
      <c r="C142" s="192"/>
      <c r="D142" s="193" t="s">
        <v>69</v>
      </c>
      <c r="E142" s="204" t="s">
        <v>238</v>
      </c>
      <c r="F142" s="204" t="s">
        <v>239</v>
      </c>
      <c r="G142" s="192"/>
      <c r="H142" s="192"/>
      <c r="I142" s="192"/>
      <c r="J142" s="205">
        <f>BK142</f>
        <v>174813.12</v>
      </c>
      <c r="K142" s="192"/>
      <c r="L142" s="196"/>
      <c r="M142" s="197"/>
      <c r="N142" s="198"/>
      <c r="O142" s="198"/>
      <c r="P142" s="199">
        <f>SUM(P143:P144)</f>
        <v>324.21359200000001</v>
      </c>
      <c r="Q142" s="198"/>
      <c r="R142" s="199">
        <f>SUM(R143:R144)</f>
        <v>0</v>
      </c>
      <c r="S142" s="198"/>
      <c r="T142" s="20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78</v>
      </c>
      <c r="AT142" s="202" t="s">
        <v>69</v>
      </c>
      <c r="AU142" s="202" t="s">
        <v>78</v>
      </c>
      <c r="AY142" s="201" t="s">
        <v>128</v>
      </c>
      <c r="BK142" s="203">
        <f>SUM(BK143:BK144)</f>
        <v>174813.12</v>
      </c>
    </row>
    <row r="143" s="2" customFormat="1" ht="24.15" customHeight="1">
      <c r="A143" s="33"/>
      <c r="B143" s="34"/>
      <c r="C143" s="206" t="s">
        <v>240</v>
      </c>
      <c r="D143" s="206" t="s">
        <v>130</v>
      </c>
      <c r="E143" s="207" t="s">
        <v>241</v>
      </c>
      <c r="F143" s="208" t="s">
        <v>242</v>
      </c>
      <c r="G143" s="209" t="s">
        <v>243</v>
      </c>
      <c r="H143" s="210">
        <v>161.864</v>
      </c>
      <c r="I143" s="211">
        <v>1080</v>
      </c>
      <c r="J143" s="211">
        <f>ROUND(I143*H143,2)</f>
        <v>174813.12</v>
      </c>
      <c r="K143" s="208" t="s">
        <v>134</v>
      </c>
      <c r="L143" s="39"/>
      <c r="M143" s="212" t="s">
        <v>17</v>
      </c>
      <c r="N143" s="213" t="s">
        <v>41</v>
      </c>
      <c r="O143" s="214">
        <v>2.0030000000000001</v>
      </c>
      <c r="P143" s="214">
        <f>O143*H143</f>
        <v>324.21359200000001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135</v>
      </c>
      <c r="AT143" s="216" t="s">
        <v>130</v>
      </c>
      <c r="AU143" s="216" t="s">
        <v>80</v>
      </c>
      <c r="AY143" s="18" t="s">
        <v>128</v>
      </c>
      <c r="BE143" s="217">
        <f>IF(N143="základní",J143,0)</f>
        <v>174813.12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174813.12</v>
      </c>
      <c r="BL143" s="18" t="s">
        <v>135</v>
      </c>
      <c r="BM143" s="216" t="s">
        <v>244</v>
      </c>
    </row>
    <row r="144" s="2" customFormat="1">
      <c r="A144" s="33"/>
      <c r="B144" s="34"/>
      <c r="C144" s="35"/>
      <c r="D144" s="218" t="s">
        <v>137</v>
      </c>
      <c r="E144" s="35"/>
      <c r="F144" s="219" t="s">
        <v>245</v>
      </c>
      <c r="G144" s="35"/>
      <c r="H144" s="35"/>
      <c r="I144" s="35"/>
      <c r="J144" s="35"/>
      <c r="K144" s="35"/>
      <c r="L144" s="39"/>
      <c r="M144" s="253"/>
      <c r="N144" s="254"/>
      <c r="O144" s="255"/>
      <c r="P144" s="255"/>
      <c r="Q144" s="255"/>
      <c r="R144" s="255"/>
      <c r="S144" s="255"/>
      <c r="T144" s="256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137</v>
      </c>
      <c r="AU144" s="18" t="s">
        <v>80</v>
      </c>
    </row>
    <row r="145" s="2" customFormat="1" ht="6.96" customHeight="1">
      <c r="A145" s="3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39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sheet="1" autoFilter="0" formatColumns="0" formatRows="0" objects="1" scenarios="1" spinCount="100000" saltValue="5NOI+0s0oDbo0vRG3wttRm3Q45Sm6aVmvzE1KKC3GpxVe2mfZ40p7t/G4eDUtvPF/AGuiwyHVDyzc4wicD+y0g==" hashValue="TG2McJ6UUf6wokPw62cn24MqVIaIIkQPYvCVKGL8XGZe3/x9JbGOa7W6Oy0j91LQI/zcnOKBaonKjty8X2K6+w==" algorithmName="SHA-512" password="CC35"/>
  <autoFilter ref="C82:K14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111331"/>
    <hyperlink ref="F90" r:id="rId2" display="https://podminky.urs.cz/item/CS_URS_2022_02/111151331"/>
    <hyperlink ref="F93" r:id="rId3" display="https://podminky.urs.cz/item/CS_URS_2022_02/119005131"/>
    <hyperlink ref="F96" r:id="rId4" display="https://podminky.urs.cz/item/CS_URS_2022_02/132251101"/>
    <hyperlink ref="F100" r:id="rId5" display="https://podminky.urs.cz/item/CS_URS_2022_02/174151101"/>
    <hyperlink ref="F103" r:id="rId6" display="https://podminky.urs.cz/item/CS_URS_2022_02/181451311"/>
    <hyperlink ref="F109" r:id="rId7" display="https://podminky.urs.cz/item/CS_URS_2022_02/183403151"/>
    <hyperlink ref="F112" r:id="rId8" display="https://podminky.urs.cz/item/CS_URS_2022_02/183403161"/>
    <hyperlink ref="F115" r:id="rId9" display="https://podminky.urs.cz/item/CS_URS_2022_02/183408212"/>
    <hyperlink ref="F118" r:id="rId10" display="https://podminky.urs.cz/item/CS_URS_2022_02/183551613"/>
    <hyperlink ref="F125" r:id="rId11" display="https://podminky.urs.cz/item/CS_URS_2022_02/348951256"/>
    <hyperlink ref="F136" r:id="rId12" display="https://podminky.urs.cz/item/CS_URS_2022_02/348952178"/>
    <hyperlink ref="F144" r:id="rId13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246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1696938.98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ROUND((SUM(BE82:BE182)),  2)</f>
        <v>1696938.98</v>
      </c>
      <c r="G33" s="33"/>
      <c r="H33" s="33"/>
      <c r="I33" s="152">
        <v>0.20999999999999999</v>
      </c>
      <c r="J33" s="151">
        <f>ROUND(((SUM(BE82:BE182))*I33),  2)</f>
        <v>356357.19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ROUND((SUM(BF82:BF182)),  2)</f>
        <v>0</v>
      </c>
      <c r="G34" s="33"/>
      <c r="H34" s="33"/>
      <c r="I34" s="152">
        <v>0.14999999999999999</v>
      </c>
      <c r="J34" s="151">
        <f>ROUND(((SUM(BF82:BF182))*I34),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ROUND((SUM(BG82:BG182)),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ROUND((SUM(BH82:BH182)),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ROUND((SUM(BI82:BI182)),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2053296.1699999999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5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210030-04-02 - Výsadba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1696938.98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J83</f>
        <v>1696938.98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J84</f>
        <v>1627669.9399999999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112</v>
      </c>
      <c r="E62" s="177"/>
      <c r="F62" s="177"/>
      <c r="G62" s="177"/>
      <c r="H62" s="177"/>
      <c r="I62" s="177"/>
      <c r="J62" s="178">
        <f>J180</f>
        <v>69269.039999999994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5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210030-04-02 - Výsadba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1696938.98</v>
      </c>
      <c r="K82" s="35"/>
      <c r="L82" s="39"/>
      <c r="M82" s="89"/>
      <c r="N82" s="187"/>
      <c r="O82" s="90"/>
      <c r="P82" s="188">
        <f>P83</f>
        <v>2119.9360940000001</v>
      </c>
      <c r="Q82" s="90"/>
      <c r="R82" s="188">
        <f>R83</f>
        <v>64.137625000000014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1696938.98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126</v>
      </c>
      <c r="F83" s="194" t="s">
        <v>127</v>
      </c>
      <c r="G83" s="192"/>
      <c r="H83" s="192"/>
      <c r="I83" s="192"/>
      <c r="J83" s="195">
        <f>BK83</f>
        <v>1696938.98</v>
      </c>
      <c r="K83" s="192"/>
      <c r="L83" s="196"/>
      <c r="M83" s="197"/>
      <c r="N83" s="198"/>
      <c r="O83" s="198"/>
      <c r="P83" s="199">
        <f>P84+P180</f>
        <v>2119.9360940000001</v>
      </c>
      <c r="Q83" s="198"/>
      <c r="R83" s="199">
        <f>R84+R180</f>
        <v>64.137625000000014</v>
      </c>
      <c r="S83" s="198"/>
      <c r="T83" s="200">
        <f>T84+T180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78</v>
      </c>
      <c r="AT83" s="202" t="s">
        <v>69</v>
      </c>
      <c r="AU83" s="202" t="s">
        <v>70</v>
      </c>
      <c r="AY83" s="201" t="s">
        <v>128</v>
      </c>
      <c r="BK83" s="203">
        <f>BK84+BK180</f>
        <v>1696938.98</v>
      </c>
    </row>
    <row r="84" s="12" customFormat="1" ht="22.8" customHeight="1">
      <c r="A84" s="12"/>
      <c r="B84" s="191"/>
      <c r="C84" s="192"/>
      <c r="D84" s="193" t="s">
        <v>69</v>
      </c>
      <c r="E84" s="204" t="s">
        <v>78</v>
      </c>
      <c r="F84" s="204" t="s">
        <v>129</v>
      </c>
      <c r="G84" s="192"/>
      <c r="H84" s="192"/>
      <c r="I84" s="192"/>
      <c r="J84" s="205">
        <f>BK84</f>
        <v>1627669.9399999999</v>
      </c>
      <c r="K84" s="192"/>
      <c r="L84" s="196"/>
      <c r="M84" s="197"/>
      <c r="N84" s="198"/>
      <c r="O84" s="198"/>
      <c r="P84" s="199">
        <f>SUM(P85:P179)</f>
        <v>1991.4676800000002</v>
      </c>
      <c r="Q84" s="198"/>
      <c r="R84" s="199">
        <f>SUM(R85:R179)</f>
        <v>64.137625000000014</v>
      </c>
      <c r="S84" s="198"/>
      <c r="T84" s="200">
        <f>SUM(T85:T179)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78</v>
      </c>
      <c r="AY84" s="201" t="s">
        <v>128</v>
      </c>
      <c r="BK84" s="203">
        <f>SUM(BK85:BK179)</f>
        <v>1627669.9399999999</v>
      </c>
    </row>
    <row r="85" s="2" customFormat="1" ht="37.8" customHeight="1">
      <c r="A85" s="33"/>
      <c r="B85" s="34"/>
      <c r="C85" s="206" t="s">
        <v>78</v>
      </c>
      <c r="D85" s="206" t="s">
        <v>130</v>
      </c>
      <c r="E85" s="207" t="s">
        <v>247</v>
      </c>
      <c r="F85" s="208" t="s">
        <v>248</v>
      </c>
      <c r="G85" s="209" t="s">
        <v>249</v>
      </c>
      <c r="H85" s="210">
        <v>1997</v>
      </c>
      <c r="I85" s="211">
        <v>48</v>
      </c>
      <c r="J85" s="211">
        <f>ROUND(I85*H85,2)</f>
        <v>95856</v>
      </c>
      <c r="K85" s="208" t="s">
        <v>134</v>
      </c>
      <c r="L85" s="39"/>
      <c r="M85" s="212" t="s">
        <v>17</v>
      </c>
      <c r="N85" s="213" t="s">
        <v>41</v>
      </c>
      <c r="O85" s="214">
        <v>0.14099999999999999</v>
      </c>
      <c r="P85" s="214">
        <f>O85*H85</f>
        <v>281.577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135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95856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95856</v>
      </c>
      <c r="BL85" s="18" t="s">
        <v>135</v>
      </c>
      <c r="BM85" s="216" t="s">
        <v>250</v>
      </c>
    </row>
    <row r="86" s="2" customFormat="1">
      <c r="A86" s="33"/>
      <c r="B86" s="34"/>
      <c r="C86" s="35"/>
      <c r="D86" s="218" t="s">
        <v>137</v>
      </c>
      <c r="E86" s="35"/>
      <c r="F86" s="219" t="s">
        <v>251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252</v>
      </c>
      <c r="G87" s="223"/>
      <c r="H87" s="227">
        <v>1997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37.8" customHeight="1">
      <c r="A88" s="33"/>
      <c r="B88" s="34"/>
      <c r="C88" s="206" t="s">
        <v>80</v>
      </c>
      <c r="D88" s="206" t="s">
        <v>130</v>
      </c>
      <c r="E88" s="207" t="s">
        <v>253</v>
      </c>
      <c r="F88" s="208" t="s">
        <v>254</v>
      </c>
      <c r="G88" s="209" t="s">
        <v>249</v>
      </c>
      <c r="H88" s="210">
        <v>1772</v>
      </c>
      <c r="I88" s="211">
        <v>92.599999999999994</v>
      </c>
      <c r="J88" s="211">
        <f>ROUND(I88*H88,2)</f>
        <v>164087.20000000001</v>
      </c>
      <c r="K88" s="208" t="s">
        <v>134</v>
      </c>
      <c r="L88" s="39"/>
      <c r="M88" s="212" t="s">
        <v>17</v>
      </c>
      <c r="N88" s="213" t="s">
        <v>41</v>
      </c>
      <c r="O88" s="214">
        <v>0.27200000000000002</v>
      </c>
      <c r="P88" s="214">
        <f>O88*H88</f>
        <v>481.98400000000004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135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164087.20000000001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164087.20000000001</v>
      </c>
      <c r="BL88" s="18" t="s">
        <v>135</v>
      </c>
      <c r="BM88" s="216" t="s">
        <v>255</v>
      </c>
    </row>
    <row r="89" s="2" customFormat="1">
      <c r="A89" s="33"/>
      <c r="B89" s="34"/>
      <c r="C89" s="35"/>
      <c r="D89" s="218" t="s">
        <v>137</v>
      </c>
      <c r="E89" s="35"/>
      <c r="F89" s="219" t="s">
        <v>256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257</v>
      </c>
      <c r="G90" s="223"/>
      <c r="H90" s="227">
        <v>1772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37.8" customHeight="1">
      <c r="A91" s="33"/>
      <c r="B91" s="34"/>
      <c r="C91" s="206" t="s">
        <v>258</v>
      </c>
      <c r="D91" s="206" t="s">
        <v>130</v>
      </c>
      <c r="E91" s="207" t="s">
        <v>259</v>
      </c>
      <c r="F91" s="208" t="s">
        <v>260</v>
      </c>
      <c r="G91" s="209" t="s">
        <v>249</v>
      </c>
      <c r="H91" s="210">
        <v>16</v>
      </c>
      <c r="I91" s="211">
        <v>550</v>
      </c>
      <c r="J91" s="211">
        <f>ROUND(I91*H91,2)</f>
        <v>8800</v>
      </c>
      <c r="K91" s="208" t="s">
        <v>134</v>
      </c>
      <c r="L91" s="39"/>
      <c r="M91" s="212" t="s">
        <v>17</v>
      </c>
      <c r="N91" s="213" t="s">
        <v>41</v>
      </c>
      <c r="O91" s="214">
        <v>1.339</v>
      </c>
      <c r="P91" s="214">
        <f>O91*H91</f>
        <v>21.423999999999999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135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8800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8800</v>
      </c>
      <c r="BL91" s="18" t="s">
        <v>135</v>
      </c>
      <c r="BM91" s="216" t="s">
        <v>261</v>
      </c>
    </row>
    <row r="92" s="2" customFormat="1">
      <c r="A92" s="33"/>
      <c r="B92" s="34"/>
      <c r="C92" s="35"/>
      <c r="D92" s="218" t="s">
        <v>137</v>
      </c>
      <c r="E92" s="35"/>
      <c r="F92" s="219" t="s">
        <v>262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13" customFormat="1">
      <c r="A93" s="13"/>
      <c r="B93" s="222"/>
      <c r="C93" s="223"/>
      <c r="D93" s="224" t="s">
        <v>139</v>
      </c>
      <c r="E93" s="225" t="s">
        <v>17</v>
      </c>
      <c r="F93" s="226" t="s">
        <v>263</v>
      </c>
      <c r="G93" s="223"/>
      <c r="H93" s="227">
        <v>16</v>
      </c>
      <c r="I93" s="223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139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128</v>
      </c>
    </row>
    <row r="94" s="2" customFormat="1" ht="37.8" customHeight="1">
      <c r="A94" s="33"/>
      <c r="B94" s="34"/>
      <c r="C94" s="206" t="s">
        <v>146</v>
      </c>
      <c r="D94" s="206" t="s">
        <v>130</v>
      </c>
      <c r="E94" s="207" t="s">
        <v>264</v>
      </c>
      <c r="F94" s="208" t="s">
        <v>265</v>
      </c>
      <c r="G94" s="209" t="s">
        <v>249</v>
      </c>
      <c r="H94" s="210">
        <v>1997</v>
      </c>
      <c r="I94" s="211">
        <v>36.299999999999997</v>
      </c>
      <c r="J94" s="211">
        <f>ROUND(I94*H94,2)</f>
        <v>72491.100000000006</v>
      </c>
      <c r="K94" s="208" t="s">
        <v>134</v>
      </c>
      <c r="L94" s="39"/>
      <c r="M94" s="212" t="s">
        <v>17</v>
      </c>
      <c r="N94" s="213" t="s">
        <v>41</v>
      </c>
      <c r="O94" s="214">
        <v>0.104</v>
      </c>
      <c r="P94" s="214">
        <f>O94*H94</f>
        <v>207.68799999999999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135</v>
      </c>
      <c r="AT94" s="216" t="s">
        <v>130</v>
      </c>
      <c r="AU94" s="216" t="s">
        <v>80</v>
      </c>
      <c r="AY94" s="18" t="s">
        <v>128</v>
      </c>
      <c r="BE94" s="217">
        <f>IF(N94="základní",J94,0)</f>
        <v>72491.100000000006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72491.100000000006</v>
      </c>
      <c r="BL94" s="18" t="s">
        <v>135</v>
      </c>
      <c r="BM94" s="216" t="s">
        <v>266</v>
      </c>
    </row>
    <row r="95" s="2" customFormat="1">
      <c r="A95" s="33"/>
      <c r="B95" s="34"/>
      <c r="C95" s="35"/>
      <c r="D95" s="218" t="s">
        <v>137</v>
      </c>
      <c r="E95" s="35"/>
      <c r="F95" s="219" t="s">
        <v>267</v>
      </c>
      <c r="G95" s="35"/>
      <c r="H95" s="35"/>
      <c r="I95" s="35"/>
      <c r="J95" s="35"/>
      <c r="K95" s="35"/>
      <c r="L95" s="39"/>
      <c r="M95" s="220"/>
      <c r="N95" s="221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="2" customFormat="1">
      <c r="A96" s="33"/>
      <c r="B96" s="34"/>
      <c r="C96" s="35"/>
      <c r="D96" s="224" t="s">
        <v>177</v>
      </c>
      <c r="E96" s="35"/>
      <c r="F96" s="252" t="s">
        <v>268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177</v>
      </c>
      <c r="AU96" s="18" t="s">
        <v>80</v>
      </c>
    </row>
    <row r="97" s="2" customFormat="1" ht="16.5" customHeight="1">
      <c r="A97" s="33"/>
      <c r="B97" s="34"/>
      <c r="C97" s="243" t="s">
        <v>135</v>
      </c>
      <c r="D97" s="243" t="s">
        <v>171</v>
      </c>
      <c r="E97" s="244" t="s">
        <v>269</v>
      </c>
      <c r="F97" s="245" t="s">
        <v>270</v>
      </c>
      <c r="G97" s="246" t="s">
        <v>249</v>
      </c>
      <c r="H97" s="247">
        <v>1997</v>
      </c>
      <c r="I97" s="248">
        <v>35</v>
      </c>
      <c r="J97" s="248">
        <f>ROUND(I97*H97,2)</f>
        <v>69895</v>
      </c>
      <c r="K97" s="245" t="s">
        <v>17</v>
      </c>
      <c r="L97" s="249"/>
      <c r="M97" s="250" t="s">
        <v>17</v>
      </c>
      <c r="N97" s="251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1.9970000000000001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175</v>
      </c>
      <c r="AT97" s="216" t="s">
        <v>171</v>
      </c>
      <c r="AU97" s="216" t="s">
        <v>80</v>
      </c>
      <c r="AY97" s="18" t="s">
        <v>128</v>
      </c>
      <c r="BE97" s="217">
        <f>IF(N97="základní",J97,0)</f>
        <v>69895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69895</v>
      </c>
      <c r="BL97" s="18" t="s">
        <v>135</v>
      </c>
      <c r="BM97" s="216" t="s">
        <v>271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272</v>
      </c>
      <c r="G98" s="223"/>
      <c r="H98" s="227">
        <v>514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273</v>
      </c>
      <c r="G99" s="223"/>
      <c r="H99" s="227">
        <v>268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3" customFormat="1">
      <c r="A100" s="13"/>
      <c r="B100" s="222"/>
      <c r="C100" s="223"/>
      <c r="D100" s="224" t="s">
        <v>139</v>
      </c>
      <c r="E100" s="225" t="s">
        <v>17</v>
      </c>
      <c r="F100" s="226" t="s">
        <v>274</v>
      </c>
      <c r="G100" s="223"/>
      <c r="H100" s="227">
        <v>190</v>
      </c>
      <c r="I100" s="223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139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128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275</v>
      </c>
      <c r="G101" s="223"/>
      <c r="H101" s="227">
        <v>263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128</v>
      </c>
    </row>
    <row r="102" s="13" customFormat="1">
      <c r="A102" s="13"/>
      <c r="B102" s="222"/>
      <c r="C102" s="223"/>
      <c r="D102" s="224" t="s">
        <v>139</v>
      </c>
      <c r="E102" s="225" t="s">
        <v>17</v>
      </c>
      <c r="F102" s="226" t="s">
        <v>276</v>
      </c>
      <c r="G102" s="223"/>
      <c r="H102" s="227">
        <v>458</v>
      </c>
      <c r="I102" s="223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139</v>
      </c>
      <c r="AU102" s="232" t="s">
        <v>80</v>
      </c>
      <c r="AV102" s="13" t="s">
        <v>80</v>
      </c>
      <c r="AW102" s="13" t="s">
        <v>31</v>
      </c>
      <c r="AX102" s="13" t="s">
        <v>70</v>
      </c>
      <c r="AY102" s="232" t="s">
        <v>128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277</v>
      </c>
      <c r="G103" s="223"/>
      <c r="H103" s="227">
        <v>88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70</v>
      </c>
      <c r="AY103" s="232" t="s">
        <v>128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278</v>
      </c>
      <c r="G104" s="223"/>
      <c r="H104" s="227">
        <v>128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70</v>
      </c>
      <c r="AY104" s="232" t="s">
        <v>128</v>
      </c>
    </row>
    <row r="105" s="13" customFormat="1">
      <c r="A105" s="13"/>
      <c r="B105" s="222"/>
      <c r="C105" s="223"/>
      <c r="D105" s="224" t="s">
        <v>139</v>
      </c>
      <c r="E105" s="225" t="s">
        <v>17</v>
      </c>
      <c r="F105" s="226" t="s">
        <v>279</v>
      </c>
      <c r="G105" s="223"/>
      <c r="H105" s="227">
        <v>88</v>
      </c>
      <c r="I105" s="223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139</v>
      </c>
      <c r="AU105" s="232" t="s">
        <v>80</v>
      </c>
      <c r="AV105" s="13" t="s">
        <v>80</v>
      </c>
      <c r="AW105" s="13" t="s">
        <v>31</v>
      </c>
      <c r="AX105" s="13" t="s">
        <v>70</v>
      </c>
      <c r="AY105" s="232" t="s">
        <v>128</v>
      </c>
    </row>
    <row r="106" s="14" customFormat="1">
      <c r="A106" s="14"/>
      <c r="B106" s="233"/>
      <c r="C106" s="234"/>
      <c r="D106" s="224" t="s">
        <v>139</v>
      </c>
      <c r="E106" s="235" t="s">
        <v>17</v>
      </c>
      <c r="F106" s="236" t="s">
        <v>158</v>
      </c>
      <c r="G106" s="234"/>
      <c r="H106" s="237">
        <v>1997</v>
      </c>
      <c r="I106" s="234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139</v>
      </c>
      <c r="AU106" s="242" t="s">
        <v>80</v>
      </c>
      <c r="AV106" s="14" t="s">
        <v>135</v>
      </c>
      <c r="AW106" s="14" t="s">
        <v>31</v>
      </c>
      <c r="AX106" s="14" t="s">
        <v>78</v>
      </c>
      <c r="AY106" s="242" t="s">
        <v>128</v>
      </c>
    </row>
    <row r="107" s="2" customFormat="1" ht="37.8" customHeight="1">
      <c r="A107" s="33"/>
      <c r="B107" s="34"/>
      <c r="C107" s="206" t="s">
        <v>159</v>
      </c>
      <c r="D107" s="206" t="s">
        <v>130</v>
      </c>
      <c r="E107" s="207" t="s">
        <v>280</v>
      </c>
      <c r="F107" s="208" t="s">
        <v>281</v>
      </c>
      <c r="G107" s="209" t="s">
        <v>249</v>
      </c>
      <c r="H107" s="210">
        <v>1772</v>
      </c>
      <c r="I107" s="211">
        <v>56.100000000000001</v>
      </c>
      <c r="J107" s="211">
        <f>ROUND(I107*H107,2)</f>
        <v>99409.199999999997</v>
      </c>
      <c r="K107" s="208" t="s">
        <v>134</v>
      </c>
      <c r="L107" s="39"/>
      <c r="M107" s="212" t="s">
        <v>17</v>
      </c>
      <c r="N107" s="213" t="s">
        <v>41</v>
      </c>
      <c r="O107" s="214">
        <v>0.16200000000000001</v>
      </c>
      <c r="P107" s="214">
        <f>O107*H107</f>
        <v>287.06400000000002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135</v>
      </c>
      <c r="AT107" s="216" t="s">
        <v>130</v>
      </c>
      <c r="AU107" s="216" t="s">
        <v>80</v>
      </c>
      <c r="AY107" s="18" t="s">
        <v>128</v>
      </c>
      <c r="BE107" s="217">
        <f>IF(N107="základní",J107,0)</f>
        <v>99409.199999999997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99409.199999999997</v>
      </c>
      <c r="BL107" s="18" t="s">
        <v>135</v>
      </c>
      <c r="BM107" s="216" t="s">
        <v>282</v>
      </c>
    </row>
    <row r="108" s="2" customFormat="1">
      <c r="A108" s="33"/>
      <c r="B108" s="34"/>
      <c r="C108" s="35"/>
      <c r="D108" s="218" t="s">
        <v>137</v>
      </c>
      <c r="E108" s="35"/>
      <c r="F108" s="219" t="s">
        <v>283</v>
      </c>
      <c r="G108" s="35"/>
      <c r="H108" s="35"/>
      <c r="I108" s="35"/>
      <c r="J108" s="35"/>
      <c r="K108" s="35"/>
      <c r="L108" s="39"/>
      <c r="M108" s="220"/>
      <c r="N108" s="221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137</v>
      </c>
      <c r="AU108" s="18" t="s">
        <v>80</v>
      </c>
    </row>
    <row r="109" s="2" customFormat="1">
      <c r="A109" s="33"/>
      <c r="B109" s="34"/>
      <c r="C109" s="35"/>
      <c r="D109" s="224" t="s">
        <v>177</v>
      </c>
      <c r="E109" s="35"/>
      <c r="F109" s="252" t="s">
        <v>284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177</v>
      </c>
      <c r="AU109" s="18" t="s">
        <v>80</v>
      </c>
    </row>
    <row r="110" s="2" customFormat="1" ht="24.15" customHeight="1">
      <c r="A110" s="33"/>
      <c r="B110" s="34"/>
      <c r="C110" s="243" t="s">
        <v>164</v>
      </c>
      <c r="D110" s="243" t="s">
        <v>171</v>
      </c>
      <c r="E110" s="244" t="s">
        <v>285</v>
      </c>
      <c r="F110" s="245" t="s">
        <v>286</v>
      </c>
      <c r="G110" s="246" t="s">
        <v>249</v>
      </c>
      <c r="H110" s="247">
        <v>1772</v>
      </c>
      <c r="I110" s="248">
        <v>80</v>
      </c>
      <c r="J110" s="248">
        <f>ROUND(I110*H110,2)</f>
        <v>141760</v>
      </c>
      <c r="K110" s="245" t="s">
        <v>17</v>
      </c>
      <c r="L110" s="249"/>
      <c r="M110" s="250" t="s">
        <v>17</v>
      </c>
      <c r="N110" s="251" t="s">
        <v>41</v>
      </c>
      <c r="O110" s="214">
        <v>0</v>
      </c>
      <c r="P110" s="214">
        <f>O110*H110</f>
        <v>0</v>
      </c>
      <c r="Q110" s="214">
        <v>0.01</v>
      </c>
      <c r="R110" s="214">
        <f>Q110*H110</f>
        <v>17.719999999999999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175</v>
      </c>
      <c r="AT110" s="216" t="s">
        <v>171</v>
      </c>
      <c r="AU110" s="216" t="s">
        <v>80</v>
      </c>
      <c r="AY110" s="18" t="s">
        <v>128</v>
      </c>
      <c r="BE110" s="217">
        <f>IF(N110="základní",J110,0)</f>
        <v>141760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141760</v>
      </c>
      <c r="BL110" s="18" t="s">
        <v>135</v>
      </c>
      <c r="BM110" s="216" t="s">
        <v>287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288</v>
      </c>
      <c r="G111" s="223"/>
      <c r="H111" s="227">
        <v>164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289</v>
      </c>
      <c r="G112" s="223"/>
      <c r="H112" s="227">
        <v>46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290</v>
      </c>
      <c r="G113" s="223"/>
      <c r="H113" s="227">
        <v>106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3" customFormat="1">
      <c r="A114" s="13"/>
      <c r="B114" s="222"/>
      <c r="C114" s="223"/>
      <c r="D114" s="224" t="s">
        <v>139</v>
      </c>
      <c r="E114" s="225" t="s">
        <v>17</v>
      </c>
      <c r="F114" s="226" t="s">
        <v>291</v>
      </c>
      <c r="G114" s="223"/>
      <c r="H114" s="227">
        <v>145</v>
      </c>
      <c r="I114" s="223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128</v>
      </c>
    </row>
    <row r="115" s="13" customFormat="1">
      <c r="A115" s="13"/>
      <c r="B115" s="222"/>
      <c r="C115" s="223"/>
      <c r="D115" s="224" t="s">
        <v>139</v>
      </c>
      <c r="E115" s="225" t="s">
        <v>17</v>
      </c>
      <c r="F115" s="226" t="s">
        <v>292</v>
      </c>
      <c r="G115" s="223"/>
      <c r="H115" s="227">
        <v>262</v>
      </c>
      <c r="I115" s="223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139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293</v>
      </c>
      <c r="G116" s="223"/>
      <c r="H116" s="227">
        <v>261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294</v>
      </c>
      <c r="G117" s="223"/>
      <c r="H117" s="227">
        <v>208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295</v>
      </c>
      <c r="G118" s="223"/>
      <c r="H118" s="227">
        <v>187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296</v>
      </c>
      <c r="G119" s="223"/>
      <c r="H119" s="227">
        <v>187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3" customFormat="1">
      <c r="A120" s="13"/>
      <c r="B120" s="222"/>
      <c r="C120" s="223"/>
      <c r="D120" s="224" t="s">
        <v>139</v>
      </c>
      <c r="E120" s="225" t="s">
        <v>17</v>
      </c>
      <c r="F120" s="226" t="s">
        <v>297</v>
      </c>
      <c r="G120" s="223"/>
      <c r="H120" s="227">
        <v>206</v>
      </c>
      <c r="I120" s="223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139</v>
      </c>
      <c r="AU120" s="232" t="s">
        <v>80</v>
      </c>
      <c r="AV120" s="13" t="s">
        <v>80</v>
      </c>
      <c r="AW120" s="13" t="s">
        <v>31</v>
      </c>
      <c r="AX120" s="13" t="s">
        <v>70</v>
      </c>
      <c r="AY120" s="232" t="s">
        <v>128</v>
      </c>
    </row>
    <row r="121" s="14" customFormat="1">
      <c r="A121" s="14"/>
      <c r="B121" s="233"/>
      <c r="C121" s="234"/>
      <c r="D121" s="224" t="s">
        <v>139</v>
      </c>
      <c r="E121" s="235" t="s">
        <v>17</v>
      </c>
      <c r="F121" s="236" t="s">
        <v>158</v>
      </c>
      <c r="G121" s="234"/>
      <c r="H121" s="237">
        <v>1772</v>
      </c>
      <c r="I121" s="234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139</v>
      </c>
      <c r="AU121" s="242" t="s">
        <v>80</v>
      </c>
      <c r="AV121" s="14" t="s">
        <v>135</v>
      </c>
      <c r="AW121" s="14" t="s">
        <v>31</v>
      </c>
      <c r="AX121" s="14" t="s">
        <v>78</v>
      </c>
      <c r="AY121" s="242" t="s">
        <v>128</v>
      </c>
    </row>
    <row r="122" s="2" customFormat="1" ht="37.8" customHeight="1">
      <c r="A122" s="33"/>
      <c r="B122" s="34"/>
      <c r="C122" s="206" t="s">
        <v>170</v>
      </c>
      <c r="D122" s="206" t="s">
        <v>130</v>
      </c>
      <c r="E122" s="207" t="s">
        <v>298</v>
      </c>
      <c r="F122" s="208" t="s">
        <v>299</v>
      </c>
      <c r="G122" s="209" t="s">
        <v>249</v>
      </c>
      <c r="H122" s="210">
        <v>16</v>
      </c>
      <c r="I122" s="211">
        <v>95</v>
      </c>
      <c r="J122" s="211">
        <f>ROUND(I122*H122,2)</f>
        <v>1520</v>
      </c>
      <c r="K122" s="208" t="s">
        <v>134</v>
      </c>
      <c r="L122" s="39"/>
      <c r="M122" s="212" t="s">
        <v>17</v>
      </c>
      <c r="N122" s="213" t="s">
        <v>41</v>
      </c>
      <c r="O122" s="214">
        <v>0.27400000000000002</v>
      </c>
      <c r="P122" s="214">
        <f>O122*H122</f>
        <v>4.3840000000000003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1520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1520</v>
      </c>
      <c r="BL122" s="18" t="s">
        <v>135</v>
      </c>
      <c r="BM122" s="216" t="s">
        <v>300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301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2" customFormat="1" ht="16.5" customHeight="1">
      <c r="A124" s="33"/>
      <c r="B124" s="34"/>
      <c r="C124" s="243" t="s">
        <v>175</v>
      </c>
      <c r="D124" s="243" t="s">
        <v>171</v>
      </c>
      <c r="E124" s="244" t="s">
        <v>302</v>
      </c>
      <c r="F124" s="245" t="s">
        <v>303</v>
      </c>
      <c r="G124" s="246" t="s">
        <v>249</v>
      </c>
      <c r="H124" s="247">
        <v>16</v>
      </c>
      <c r="I124" s="248">
        <v>800</v>
      </c>
      <c r="J124" s="248">
        <f>ROUND(I124*H124,2)</f>
        <v>12800</v>
      </c>
      <c r="K124" s="245" t="s">
        <v>17</v>
      </c>
      <c r="L124" s="249"/>
      <c r="M124" s="250" t="s">
        <v>17</v>
      </c>
      <c r="N124" s="251" t="s">
        <v>41</v>
      </c>
      <c r="O124" s="214">
        <v>0</v>
      </c>
      <c r="P124" s="214">
        <f>O124*H124</f>
        <v>0</v>
      </c>
      <c r="Q124" s="214">
        <v>0.027</v>
      </c>
      <c r="R124" s="214">
        <f>Q124*H124</f>
        <v>0.432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175</v>
      </c>
      <c r="AT124" s="216" t="s">
        <v>171</v>
      </c>
      <c r="AU124" s="216" t="s">
        <v>80</v>
      </c>
      <c r="AY124" s="18" t="s">
        <v>128</v>
      </c>
      <c r="BE124" s="217">
        <f>IF(N124="základní",J124,0)</f>
        <v>12800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12800</v>
      </c>
      <c r="BL124" s="18" t="s">
        <v>135</v>
      </c>
      <c r="BM124" s="216" t="s">
        <v>304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305</v>
      </c>
      <c r="G125" s="223"/>
      <c r="H125" s="227">
        <v>16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2" customFormat="1" ht="24.15" customHeight="1">
      <c r="A126" s="33"/>
      <c r="B126" s="34"/>
      <c r="C126" s="206" t="s">
        <v>185</v>
      </c>
      <c r="D126" s="206" t="s">
        <v>130</v>
      </c>
      <c r="E126" s="207" t="s">
        <v>306</v>
      </c>
      <c r="F126" s="208" t="s">
        <v>307</v>
      </c>
      <c r="G126" s="209" t="s">
        <v>249</v>
      </c>
      <c r="H126" s="210">
        <v>1772</v>
      </c>
      <c r="I126" s="211">
        <v>59.600000000000001</v>
      </c>
      <c r="J126" s="211">
        <f>ROUND(I126*H126,2)</f>
        <v>105611.2</v>
      </c>
      <c r="K126" s="208" t="s">
        <v>134</v>
      </c>
      <c r="L126" s="39"/>
      <c r="M126" s="212" t="s">
        <v>17</v>
      </c>
      <c r="N126" s="213" t="s">
        <v>41</v>
      </c>
      <c r="O126" s="214">
        <v>0.14099999999999999</v>
      </c>
      <c r="P126" s="214">
        <f>O126*H126</f>
        <v>249.85199999999998</v>
      </c>
      <c r="Q126" s="214">
        <v>5.0000000000000002E-05</v>
      </c>
      <c r="R126" s="214">
        <f>Q126*H126</f>
        <v>0.088599999999999998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135</v>
      </c>
      <c r="AT126" s="216" t="s">
        <v>130</v>
      </c>
      <c r="AU126" s="216" t="s">
        <v>80</v>
      </c>
      <c r="AY126" s="18" t="s">
        <v>128</v>
      </c>
      <c r="BE126" s="217">
        <f>IF(N126="základní",J126,0)</f>
        <v>105611.2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105611.2</v>
      </c>
      <c r="BL126" s="18" t="s">
        <v>135</v>
      </c>
      <c r="BM126" s="216" t="s">
        <v>308</v>
      </c>
    </row>
    <row r="127" s="2" customFormat="1">
      <c r="A127" s="33"/>
      <c r="B127" s="34"/>
      <c r="C127" s="35"/>
      <c r="D127" s="218" t="s">
        <v>137</v>
      </c>
      <c r="E127" s="35"/>
      <c r="F127" s="219" t="s">
        <v>309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137</v>
      </c>
      <c r="AU127" s="18" t="s">
        <v>80</v>
      </c>
    </row>
    <row r="128" s="13" customFormat="1">
      <c r="A128" s="13"/>
      <c r="B128" s="222"/>
      <c r="C128" s="223"/>
      <c r="D128" s="224" t="s">
        <v>139</v>
      </c>
      <c r="E128" s="225" t="s">
        <v>17</v>
      </c>
      <c r="F128" s="226" t="s">
        <v>310</v>
      </c>
      <c r="G128" s="223"/>
      <c r="H128" s="227">
        <v>1772</v>
      </c>
      <c r="I128" s="223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139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128</v>
      </c>
    </row>
    <row r="129" s="2" customFormat="1" ht="16.5" customHeight="1">
      <c r="A129" s="33"/>
      <c r="B129" s="34"/>
      <c r="C129" s="243" t="s">
        <v>191</v>
      </c>
      <c r="D129" s="243" t="s">
        <v>171</v>
      </c>
      <c r="E129" s="244" t="s">
        <v>311</v>
      </c>
      <c r="F129" s="245" t="s">
        <v>312</v>
      </c>
      <c r="G129" s="246" t="s">
        <v>313</v>
      </c>
      <c r="H129" s="247">
        <v>1417.5999999999999</v>
      </c>
      <c r="I129" s="248">
        <v>79.599999999999994</v>
      </c>
      <c r="J129" s="248">
        <f>ROUND(I129*H129,2)</f>
        <v>112840.96000000001</v>
      </c>
      <c r="K129" s="245" t="s">
        <v>17</v>
      </c>
      <c r="L129" s="249"/>
      <c r="M129" s="250" t="s">
        <v>17</v>
      </c>
      <c r="N129" s="251" t="s">
        <v>41</v>
      </c>
      <c r="O129" s="214">
        <v>0</v>
      </c>
      <c r="P129" s="214">
        <f>O129*H129</f>
        <v>0</v>
      </c>
      <c r="Q129" s="214">
        <v>5.0000000000000002E-05</v>
      </c>
      <c r="R129" s="214">
        <f>Q129*H129</f>
        <v>0.070879999999999999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175</v>
      </c>
      <c r="AT129" s="216" t="s">
        <v>171</v>
      </c>
      <c r="AU129" s="216" t="s">
        <v>80</v>
      </c>
      <c r="AY129" s="18" t="s">
        <v>128</v>
      </c>
      <c r="BE129" s="217">
        <f>IF(N129="základní",J129,0)</f>
        <v>112840.96000000001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112840.96000000001</v>
      </c>
      <c r="BL129" s="18" t="s">
        <v>135</v>
      </c>
      <c r="BM129" s="216" t="s">
        <v>314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315</v>
      </c>
      <c r="G130" s="223"/>
      <c r="H130" s="227">
        <v>1417.5999999999999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78</v>
      </c>
      <c r="AY130" s="232" t="s">
        <v>128</v>
      </c>
    </row>
    <row r="131" s="2" customFormat="1" ht="21.75" customHeight="1">
      <c r="A131" s="33"/>
      <c r="B131" s="34"/>
      <c r="C131" s="243" t="s">
        <v>198</v>
      </c>
      <c r="D131" s="243" t="s">
        <v>171</v>
      </c>
      <c r="E131" s="244" t="s">
        <v>316</v>
      </c>
      <c r="F131" s="245" t="s">
        <v>317</v>
      </c>
      <c r="G131" s="246" t="s">
        <v>249</v>
      </c>
      <c r="H131" s="247">
        <v>1772</v>
      </c>
      <c r="I131" s="248">
        <v>137</v>
      </c>
      <c r="J131" s="248">
        <f>ROUND(I131*H131,2)</f>
        <v>242764</v>
      </c>
      <c r="K131" s="245" t="s">
        <v>134</v>
      </c>
      <c r="L131" s="249"/>
      <c r="M131" s="250" t="s">
        <v>17</v>
      </c>
      <c r="N131" s="251" t="s">
        <v>41</v>
      </c>
      <c r="O131" s="214">
        <v>0</v>
      </c>
      <c r="P131" s="214">
        <f>O131*H131</f>
        <v>0</v>
      </c>
      <c r="Q131" s="214">
        <v>0.0047200000000000002</v>
      </c>
      <c r="R131" s="214">
        <f>Q131*H131</f>
        <v>8.3638399999999997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175</v>
      </c>
      <c r="AT131" s="216" t="s">
        <v>171</v>
      </c>
      <c r="AU131" s="216" t="s">
        <v>80</v>
      </c>
      <c r="AY131" s="18" t="s">
        <v>128</v>
      </c>
      <c r="BE131" s="217">
        <f>IF(N131="základní",J131,0)</f>
        <v>242764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242764</v>
      </c>
      <c r="BL131" s="18" t="s">
        <v>135</v>
      </c>
      <c r="BM131" s="216" t="s">
        <v>318</v>
      </c>
    </row>
    <row r="132" s="2" customFormat="1" ht="21.75" customHeight="1">
      <c r="A132" s="33"/>
      <c r="B132" s="34"/>
      <c r="C132" s="206" t="s">
        <v>205</v>
      </c>
      <c r="D132" s="206" t="s">
        <v>130</v>
      </c>
      <c r="E132" s="207" t="s">
        <v>319</v>
      </c>
      <c r="F132" s="208" t="s">
        <v>320</v>
      </c>
      <c r="G132" s="209" t="s">
        <v>249</v>
      </c>
      <c r="H132" s="210">
        <v>16</v>
      </c>
      <c r="I132" s="211">
        <v>207</v>
      </c>
      <c r="J132" s="211">
        <f>ROUND(I132*H132,2)</f>
        <v>3312</v>
      </c>
      <c r="K132" s="208" t="s">
        <v>134</v>
      </c>
      <c r="L132" s="39"/>
      <c r="M132" s="212" t="s">
        <v>17</v>
      </c>
      <c r="N132" s="213" t="s">
        <v>41</v>
      </c>
      <c r="O132" s="214">
        <v>0.57399999999999995</v>
      </c>
      <c r="P132" s="214">
        <f>O132*H132</f>
        <v>9.1839999999999993</v>
      </c>
      <c r="Q132" s="214">
        <v>5.0000000000000002E-05</v>
      </c>
      <c r="R132" s="214">
        <f>Q132*H132</f>
        <v>0.00080000000000000004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135</v>
      </c>
      <c r="AT132" s="216" t="s">
        <v>130</v>
      </c>
      <c r="AU132" s="216" t="s">
        <v>80</v>
      </c>
      <c r="AY132" s="18" t="s">
        <v>128</v>
      </c>
      <c r="BE132" s="217">
        <f>IF(N132="základní",J132,0)</f>
        <v>3312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3312</v>
      </c>
      <c r="BL132" s="18" t="s">
        <v>135</v>
      </c>
      <c r="BM132" s="216" t="s">
        <v>321</v>
      </c>
    </row>
    <row r="133" s="2" customFormat="1">
      <c r="A133" s="33"/>
      <c r="B133" s="34"/>
      <c r="C133" s="35"/>
      <c r="D133" s="218" t="s">
        <v>137</v>
      </c>
      <c r="E133" s="35"/>
      <c r="F133" s="219" t="s">
        <v>322</v>
      </c>
      <c r="G133" s="35"/>
      <c r="H133" s="35"/>
      <c r="I133" s="35"/>
      <c r="J133" s="35"/>
      <c r="K133" s="35"/>
      <c r="L133" s="39"/>
      <c r="M133" s="220"/>
      <c r="N133" s="221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137</v>
      </c>
      <c r="AU133" s="18" t="s">
        <v>80</v>
      </c>
    </row>
    <row r="134" s="2" customFormat="1">
      <c r="A134" s="33"/>
      <c r="B134" s="34"/>
      <c r="C134" s="35"/>
      <c r="D134" s="224" t="s">
        <v>177</v>
      </c>
      <c r="E134" s="35"/>
      <c r="F134" s="252" t="s">
        <v>323</v>
      </c>
      <c r="G134" s="35"/>
      <c r="H134" s="35"/>
      <c r="I134" s="35"/>
      <c r="J134" s="35"/>
      <c r="K134" s="35"/>
      <c r="L134" s="39"/>
      <c r="M134" s="220"/>
      <c r="N134" s="221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177</v>
      </c>
      <c r="AU134" s="18" t="s">
        <v>80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324</v>
      </c>
      <c r="G135" s="223"/>
      <c r="H135" s="227">
        <v>16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128</v>
      </c>
    </row>
    <row r="136" s="2" customFormat="1" ht="21.75" customHeight="1">
      <c r="A136" s="33"/>
      <c r="B136" s="34"/>
      <c r="C136" s="243" t="s">
        <v>211</v>
      </c>
      <c r="D136" s="243" t="s">
        <v>171</v>
      </c>
      <c r="E136" s="244" t="s">
        <v>325</v>
      </c>
      <c r="F136" s="245" t="s">
        <v>326</v>
      </c>
      <c r="G136" s="246" t="s">
        <v>313</v>
      </c>
      <c r="H136" s="247">
        <v>38.399999999999999</v>
      </c>
      <c r="I136" s="248">
        <v>12</v>
      </c>
      <c r="J136" s="248">
        <f>ROUND(I136*H136,2)</f>
        <v>460.80000000000001</v>
      </c>
      <c r="K136" s="245" t="s">
        <v>17</v>
      </c>
      <c r="L136" s="249"/>
      <c r="M136" s="250" t="s">
        <v>17</v>
      </c>
      <c r="N136" s="251" t="s">
        <v>41</v>
      </c>
      <c r="O136" s="214">
        <v>0</v>
      </c>
      <c r="P136" s="214">
        <f>O136*H136</f>
        <v>0</v>
      </c>
      <c r="Q136" s="214">
        <v>5.0000000000000002E-05</v>
      </c>
      <c r="R136" s="214">
        <f>Q136*H136</f>
        <v>0.0019200000000000001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175</v>
      </c>
      <c r="AT136" s="216" t="s">
        <v>171</v>
      </c>
      <c r="AU136" s="216" t="s">
        <v>80</v>
      </c>
      <c r="AY136" s="18" t="s">
        <v>128</v>
      </c>
      <c r="BE136" s="217">
        <f>IF(N136="základní",J136,0)</f>
        <v>460.80000000000001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460.80000000000001</v>
      </c>
      <c r="BL136" s="18" t="s">
        <v>135</v>
      </c>
      <c r="BM136" s="216" t="s">
        <v>327</v>
      </c>
    </row>
    <row r="137" s="13" customFormat="1">
      <c r="A137" s="13"/>
      <c r="B137" s="222"/>
      <c r="C137" s="223"/>
      <c r="D137" s="224" t="s">
        <v>139</v>
      </c>
      <c r="E137" s="225" t="s">
        <v>17</v>
      </c>
      <c r="F137" s="226" t="s">
        <v>328</v>
      </c>
      <c r="G137" s="223"/>
      <c r="H137" s="227">
        <v>38.399999999999999</v>
      </c>
      <c r="I137" s="223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139</v>
      </c>
      <c r="AU137" s="232" t="s">
        <v>80</v>
      </c>
      <c r="AV137" s="13" t="s">
        <v>80</v>
      </c>
      <c r="AW137" s="13" t="s">
        <v>31</v>
      </c>
      <c r="AX137" s="13" t="s">
        <v>78</v>
      </c>
      <c r="AY137" s="232" t="s">
        <v>128</v>
      </c>
    </row>
    <row r="138" s="2" customFormat="1" ht="21.75" customHeight="1">
      <c r="A138" s="33"/>
      <c r="B138" s="34"/>
      <c r="C138" s="243" t="s">
        <v>219</v>
      </c>
      <c r="D138" s="243" t="s">
        <v>171</v>
      </c>
      <c r="E138" s="244" t="s">
        <v>316</v>
      </c>
      <c r="F138" s="245" t="s">
        <v>317</v>
      </c>
      <c r="G138" s="246" t="s">
        <v>249</v>
      </c>
      <c r="H138" s="247">
        <v>48</v>
      </c>
      <c r="I138" s="248">
        <v>137</v>
      </c>
      <c r="J138" s="248">
        <f>ROUND(I138*H138,2)</f>
        <v>6576</v>
      </c>
      <c r="K138" s="245" t="s">
        <v>134</v>
      </c>
      <c r="L138" s="249"/>
      <c r="M138" s="250" t="s">
        <v>17</v>
      </c>
      <c r="N138" s="251" t="s">
        <v>41</v>
      </c>
      <c r="O138" s="214">
        <v>0</v>
      </c>
      <c r="P138" s="214">
        <f>O138*H138</f>
        <v>0</v>
      </c>
      <c r="Q138" s="214">
        <v>0.0047200000000000002</v>
      </c>
      <c r="R138" s="214">
        <f>Q138*H138</f>
        <v>0.22656000000000001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175</v>
      </c>
      <c r="AT138" s="216" t="s">
        <v>171</v>
      </c>
      <c r="AU138" s="216" t="s">
        <v>80</v>
      </c>
      <c r="AY138" s="18" t="s">
        <v>128</v>
      </c>
      <c r="BE138" s="217">
        <f>IF(N138="základní",J138,0)</f>
        <v>6576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6576</v>
      </c>
      <c r="BL138" s="18" t="s">
        <v>135</v>
      </c>
      <c r="BM138" s="216" t="s">
        <v>329</v>
      </c>
    </row>
    <row r="139" s="13" customFormat="1">
      <c r="A139" s="13"/>
      <c r="B139" s="222"/>
      <c r="C139" s="223"/>
      <c r="D139" s="224" t="s">
        <v>139</v>
      </c>
      <c r="E139" s="225" t="s">
        <v>17</v>
      </c>
      <c r="F139" s="226" t="s">
        <v>330</v>
      </c>
      <c r="G139" s="223"/>
      <c r="H139" s="227">
        <v>48</v>
      </c>
      <c r="I139" s="223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139</v>
      </c>
      <c r="AU139" s="232" t="s">
        <v>80</v>
      </c>
      <c r="AV139" s="13" t="s">
        <v>80</v>
      </c>
      <c r="AW139" s="13" t="s">
        <v>31</v>
      </c>
      <c r="AX139" s="13" t="s">
        <v>78</v>
      </c>
      <c r="AY139" s="232" t="s">
        <v>128</v>
      </c>
    </row>
    <row r="140" s="2" customFormat="1" ht="33" customHeight="1">
      <c r="A140" s="33"/>
      <c r="B140" s="34"/>
      <c r="C140" s="206" t="s">
        <v>331</v>
      </c>
      <c r="D140" s="206" t="s">
        <v>130</v>
      </c>
      <c r="E140" s="207" t="s">
        <v>332</v>
      </c>
      <c r="F140" s="208" t="s">
        <v>333</v>
      </c>
      <c r="G140" s="209" t="s">
        <v>249</v>
      </c>
      <c r="H140" s="210">
        <v>16</v>
      </c>
      <c r="I140" s="211">
        <v>82.299999999999997</v>
      </c>
      <c r="J140" s="211">
        <f>ROUND(I140*H140,2)</f>
        <v>1316.8</v>
      </c>
      <c r="K140" s="208" t="s">
        <v>134</v>
      </c>
      <c r="L140" s="39"/>
      <c r="M140" s="212" t="s">
        <v>17</v>
      </c>
      <c r="N140" s="213" t="s">
        <v>41</v>
      </c>
      <c r="O140" s="214">
        <v>0.187</v>
      </c>
      <c r="P140" s="214">
        <f>O140*H140</f>
        <v>2.992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135</v>
      </c>
      <c r="AT140" s="216" t="s">
        <v>130</v>
      </c>
      <c r="AU140" s="216" t="s">
        <v>80</v>
      </c>
      <c r="AY140" s="18" t="s">
        <v>128</v>
      </c>
      <c r="BE140" s="217">
        <f>IF(N140="základní",J140,0)</f>
        <v>1316.8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1316.8</v>
      </c>
      <c r="BL140" s="18" t="s">
        <v>135</v>
      </c>
      <c r="BM140" s="216" t="s">
        <v>334</v>
      </c>
    </row>
    <row r="141" s="2" customFormat="1">
      <c r="A141" s="33"/>
      <c r="B141" s="34"/>
      <c r="C141" s="35"/>
      <c r="D141" s="218" t="s">
        <v>137</v>
      </c>
      <c r="E141" s="35"/>
      <c r="F141" s="219" t="s">
        <v>335</v>
      </c>
      <c r="G141" s="35"/>
      <c r="H141" s="35"/>
      <c r="I141" s="35"/>
      <c r="J141" s="35"/>
      <c r="K141" s="35"/>
      <c r="L141" s="39"/>
      <c r="M141" s="220"/>
      <c r="N141" s="221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137</v>
      </c>
      <c r="AU141" s="18" t="s">
        <v>80</v>
      </c>
    </row>
    <row r="142" s="13" customFormat="1">
      <c r="A142" s="13"/>
      <c r="B142" s="222"/>
      <c r="C142" s="223"/>
      <c r="D142" s="224" t="s">
        <v>139</v>
      </c>
      <c r="E142" s="225" t="s">
        <v>17</v>
      </c>
      <c r="F142" s="226" t="s">
        <v>336</v>
      </c>
      <c r="G142" s="223"/>
      <c r="H142" s="227">
        <v>16</v>
      </c>
      <c r="I142" s="223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139</v>
      </c>
      <c r="AU142" s="232" t="s">
        <v>80</v>
      </c>
      <c r="AV142" s="13" t="s">
        <v>80</v>
      </c>
      <c r="AW142" s="13" t="s">
        <v>31</v>
      </c>
      <c r="AX142" s="13" t="s">
        <v>78</v>
      </c>
      <c r="AY142" s="232" t="s">
        <v>128</v>
      </c>
    </row>
    <row r="143" s="2" customFormat="1" ht="33" customHeight="1">
      <c r="A143" s="33"/>
      <c r="B143" s="34"/>
      <c r="C143" s="206" t="s">
        <v>8</v>
      </c>
      <c r="D143" s="206" t="s">
        <v>130</v>
      </c>
      <c r="E143" s="207" t="s">
        <v>337</v>
      </c>
      <c r="F143" s="208" t="s">
        <v>338</v>
      </c>
      <c r="G143" s="209" t="s">
        <v>249</v>
      </c>
      <c r="H143" s="210">
        <v>16</v>
      </c>
      <c r="I143" s="211">
        <v>179</v>
      </c>
      <c r="J143" s="211">
        <f>ROUND(I143*H143,2)</f>
        <v>2864</v>
      </c>
      <c r="K143" s="208" t="s">
        <v>134</v>
      </c>
      <c r="L143" s="39"/>
      <c r="M143" s="212" t="s">
        <v>17</v>
      </c>
      <c r="N143" s="213" t="s">
        <v>41</v>
      </c>
      <c r="O143" s="214">
        <v>0.20000000000000001</v>
      </c>
      <c r="P143" s="214">
        <f>O143*H143</f>
        <v>3.2000000000000002</v>
      </c>
      <c r="Q143" s="214">
        <v>0.0020799999999999998</v>
      </c>
      <c r="R143" s="214">
        <f>Q143*H143</f>
        <v>0.033279999999999997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135</v>
      </c>
      <c r="AT143" s="216" t="s">
        <v>130</v>
      </c>
      <c r="AU143" s="216" t="s">
        <v>80</v>
      </c>
      <c r="AY143" s="18" t="s">
        <v>128</v>
      </c>
      <c r="BE143" s="217">
        <f>IF(N143="základní",J143,0)</f>
        <v>2864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2864</v>
      </c>
      <c r="BL143" s="18" t="s">
        <v>135</v>
      </c>
      <c r="BM143" s="216" t="s">
        <v>339</v>
      </c>
    </row>
    <row r="144" s="2" customFormat="1">
      <c r="A144" s="33"/>
      <c r="B144" s="34"/>
      <c r="C144" s="35"/>
      <c r="D144" s="218" t="s">
        <v>137</v>
      </c>
      <c r="E144" s="35"/>
      <c r="F144" s="219" t="s">
        <v>340</v>
      </c>
      <c r="G144" s="35"/>
      <c r="H144" s="35"/>
      <c r="I144" s="35"/>
      <c r="J144" s="35"/>
      <c r="K144" s="35"/>
      <c r="L144" s="39"/>
      <c r="M144" s="220"/>
      <c r="N144" s="221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137</v>
      </c>
      <c r="AU144" s="18" t="s">
        <v>80</v>
      </c>
    </row>
    <row r="145" s="2" customFormat="1">
      <c r="A145" s="33"/>
      <c r="B145" s="34"/>
      <c r="C145" s="35"/>
      <c r="D145" s="224" t="s">
        <v>177</v>
      </c>
      <c r="E145" s="35"/>
      <c r="F145" s="252" t="s">
        <v>341</v>
      </c>
      <c r="G145" s="35"/>
      <c r="H145" s="35"/>
      <c r="I145" s="35"/>
      <c r="J145" s="35"/>
      <c r="K145" s="35"/>
      <c r="L145" s="39"/>
      <c r="M145" s="220"/>
      <c r="N145" s="221"/>
      <c r="O145" s="78"/>
      <c r="P145" s="78"/>
      <c r="Q145" s="78"/>
      <c r="R145" s="78"/>
      <c r="S145" s="78"/>
      <c r="T145" s="79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177</v>
      </c>
      <c r="AU145" s="18" t="s">
        <v>80</v>
      </c>
    </row>
    <row r="146" s="13" customFormat="1">
      <c r="A146" s="13"/>
      <c r="B146" s="222"/>
      <c r="C146" s="223"/>
      <c r="D146" s="224" t="s">
        <v>139</v>
      </c>
      <c r="E146" s="225" t="s">
        <v>17</v>
      </c>
      <c r="F146" s="226" t="s">
        <v>324</v>
      </c>
      <c r="G146" s="223"/>
      <c r="H146" s="227">
        <v>16</v>
      </c>
      <c r="I146" s="223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139</v>
      </c>
      <c r="AU146" s="232" t="s">
        <v>80</v>
      </c>
      <c r="AV146" s="13" t="s">
        <v>80</v>
      </c>
      <c r="AW146" s="13" t="s">
        <v>31</v>
      </c>
      <c r="AX146" s="13" t="s">
        <v>78</v>
      </c>
      <c r="AY146" s="232" t="s">
        <v>128</v>
      </c>
    </row>
    <row r="147" s="2" customFormat="1" ht="33" customHeight="1">
      <c r="A147" s="33"/>
      <c r="B147" s="34"/>
      <c r="C147" s="206" t="s">
        <v>234</v>
      </c>
      <c r="D147" s="206" t="s">
        <v>130</v>
      </c>
      <c r="E147" s="207" t="s">
        <v>342</v>
      </c>
      <c r="F147" s="208" t="s">
        <v>343</v>
      </c>
      <c r="G147" s="209" t="s">
        <v>344</v>
      </c>
      <c r="H147" s="210">
        <v>19.969999999999999</v>
      </c>
      <c r="I147" s="211">
        <v>191</v>
      </c>
      <c r="J147" s="211">
        <f>ROUND(I147*H147,2)</f>
        <v>3814.27</v>
      </c>
      <c r="K147" s="208" t="s">
        <v>134</v>
      </c>
      <c r="L147" s="39"/>
      <c r="M147" s="212" t="s">
        <v>17</v>
      </c>
      <c r="N147" s="213" t="s">
        <v>41</v>
      </c>
      <c r="O147" s="214">
        <v>0.56000000000000005</v>
      </c>
      <c r="P147" s="214">
        <f>O147*H147</f>
        <v>11.183200000000001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6" t="s">
        <v>135</v>
      </c>
      <c r="AT147" s="216" t="s">
        <v>130</v>
      </c>
      <c r="AU147" s="216" t="s">
        <v>80</v>
      </c>
      <c r="AY147" s="18" t="s">
        <v>128</v>
      </c>
      <c r="BE147" s="217">
        <f>IF(N147="základní",J147,0)</f>
        <v>3814.27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3814.27</v>
      </c>
      <c r="BL147" s="18" t="s">
        <v>135</v>
      </c>
      <c r="BM147" s="216" t="s">
        <v>345</v>
      </c>
    </row>
    <row r="148" s="2" customFormat="1">
      <c r="A148" s="33"/>
      <c r="B148" s="34"/>
      <c r="C148" s="35"/>
      <c r="D148" s="218" t="s">
        <v>137</v>
      </c>
      <c r="E148" s="35"/>
      <c r="F148" s="219" t="s">
        <v>346</v>
      </c>
      <c r="G148" s="35"/>
      <c r="H148" s="35"/>
      <c r="I148" s="35"/>
      <c r="J148" s="35"/>
      <c r="K148" s="35"/>
      <c r="L148" s="39"/>
      <c r="M148" s="220"/>
      <c r="N148" s="221"/>
      <c r="O148" s="78"/>
      <c r="P148" s="78"/>
      <c r="Q148" s="78"/>
      <c r="R148" s="78"/>
      <c r="S148" s="78"/>
      <c r="T148" s="79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137</v>
      </c>
      <c r="AU148" s="18" t="s">
        <v>80</v>
      </c>
    </row>
    <row r="149" s="13" customFormat="1">
      <c r="A149" s="13"/>
      <c r="B149" s="222"/>
      <c r="C149" s="223"/>
      <c r="D149" s="224" t="s">
        <v>139</v>
      </c>
      <c r="E149" s="225" t="s">
        <v>17</v>
      </c>
      <c r="F149" s="226" t="s">
        <v>347</v>
      </c>
      <c r="G149" s="223"/>
      <c r="H149" s="227">
        <v>19.969999999999999</v>
      </c>
      <c r="I149" s="223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139</v>
      </c>
      <c r="AU149" s="232" t="s">
        <v>80</v>
      </c>
      <c r="AV149" s="13" t="s">
        <v>80</v>
      </c>
      <c r="AW149" s="13" t="s">
        <v>31</v>
      </c>
      <c r="AX149" s="13" t="s">
        <v>78</v>
      </c>
      <c r="AY149" s="232" t="s">
        <v>128</v>
      </c>
    </row>
    <row r="150" s="2" customFormat="1" ht="16.5" customHeight="1">
      <c r="A150" s="33"/>
      <c r="B150" s="34"/>
      <c r="C150" s="243" t="s">
        <v>240</v>
      </c>
      <c r="D150" s="243" t="s">
        <v>171</v>
      </c>
      <c r="E150" s="244" t="s">
        <v>348</v>
      </c>
      <c r="F150" s="245" t="s">
        <v>349</v>
      </c>
      <c r="G150" s="246" t="s">
        <v>174</v>
      </c>
      <c r="H150" s="247">
        <v>9.8849999999999998</v>
      </c>
      <c r="I150" s="248">
        <v>50</v>
      </c>
      <c r="J150" s="248">
        <f>ROUND(I150*H150,2)</f>
        <v>494.25</v>
      </c>
      <c r="K150" s="245" t="s">
        <v>17</v>
      </c>
      <c r="L150" s="249"/>
      <c r="M150" s="250" t="s">
        <v>17</v>
      </c>
      <c r="N150" s="251" t="s">
        <v>41</v>
      </c>
      <c r="O150" s="214">
        <v>0</v>
      </c>
      <c r="P150" s="214">
        <f>O150*H150</f>
        <v>0</v>
      </c>
      <c r="Q150" s="214">
        <v>0.001</v>
      </c>
      <c r="R150" s="214">
        <f>Q150*H150</f>
        <v>0.0098849999999999997</v>
      </c>
      <c r="S150" s="214">
        <v>0</v>
      </c>
      <c r="T150" s="21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6" t="s">
        <v>175</v>
      </c>
      <c r="AT150" s="216" t="s">
        <v>171</v>
      </c>
      <c r="AU150" s="216" t="s">
        <v>80</v>
      </c>
      <c r="AY150" s="18" t="s">
        <v>128</v>
      </c>
      <c r="BE150" s="217">
        <f>IF(N150="základní",J150,0)</f>
        <v>494.25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78</v>
      </c>
      <c r="BK150" s="217">
        <f>ROUND(I150*H150,2)</f>
        <v>494.25</v>
      </c>
      <c r="BL150" s="18" t="s">
        <v>135</v>
      </c>
      <c r="BM150" s="216" t="s">
        <v>350</v>
      </c>
    </row>
    <row r="151" s="13" customFormat="1">
      <c r="A151" s="13"/>
      <c r="B151" s="222"/>
      <c r="C151" s="223"/>
      <c r="D151" s="224" t="s">
        <v>139</v>
      </c>
      <c r="E151" s="225" t="s">
        <v>17</v>
      </c>
      <c r="F151" s="226" t="s">
        <v>351</v>
      </c>
      <c r="G151" s="223"/>
      <c r="H151" s="227">
        <v>9.8849999999999998</v>
      </c>
      <c r="I151" s="223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78</v>
      </c>
      <c r="AY151" s="232" t="s">
        <v>128</v>
      </c>
    </row>
    <row r="152" s="2" customFormat="1" ht="37.8" customHeight="1">
      <c r="A152" s="33"/>
      <c r="B152" s="34"/>
      <c r="C152" s="206" t="s">
        <v>352</v>
      </c>
      <c r="D152" s="206" t="s">
        <v>130</v>
      </c>
      <c r="E152" s="207" t="s">
        <v>353</v>
      </c>
      <c r="F152" s="208" t="s">
        <v>354</v>
      </c>
      <c r="G152" s="209" t="s">
        <v>344</v>
      </c>
      <c r="H152" s="210">
        <v>17.719999999999999</v>
      </c>
      <c r="I152" s="211">
        <v>255</v>
      </c>
      <c r="J152" s="211">
        <f>ROUND(I152*H152,2)</f>
        <v>4518.6000000000004</v>
      </c>
      <c r="K152" s="208" t="s">
        <v>134</v>
      </c>
      <c r="L152" s="39"/>
      <c r="M152" s="212" t="s">
        <v>17</v>
      </c>
      <c r="N152" s="213" t="s">
        <v>41</v>
      </c>
      <c r="O152" s="214">
        <v>0.75</v>
      </c>
      <c r="P152" s="214">
        <f>O152*H152</f>
        <v>13.289999999999999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6" t="s">
        <v>135</v>
      </c>
      <c r="AT152" s="216" t="s">
        <v>130</v>
      </c>
      <c r="AU152" s="216" t="s">
        <v>80</v>
      </c>
      <c r="AY152" s="18" t="s">
        <v>128</v>
      </c>
      <c r="BE152" s="217">
        <f>IF(N152="základní",J152,0)</f>
        <v>4518.6000000000004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4518.6000000000004</v>
      </c>
      <c r="BL152" s="18" t="s">
        <v>135</v>
      </c>
      <c r="BM152" s="216" t="s">
        <v>355</v>
      </c>
    </row>
    <row r="153" s="2" customFormat="1">
      <c r="A153" s="33"/>
      <c r="B153" s="34"/>
      <c r="C153" s="35"/>
      <c r="D153" s="218" t="s">
        <v>137</v>
      </c>
      <c r="E153" s="35"/>
      <c r="F153" s="219" t="s">
        <v>356</v>
      </c>
      <c r="G153" s="35"/>
      <c r="H153" s="35"/>
      <c r="I153" s="35"/>
      <c r="J153" s="35"/>
      <c r="K153" s="35"/>
      <c r="L153" s="39"/>
      <c r="M153" s="220"/>
      <c r="N153" s="221"/>
      <c r="O153" s="78"/>
      <c r="P153" s="78"/>
      <c r="Q153" s="78"/>
      <c r="R153" s="78"/>
      <c r="S153" s="78"/>
      <c r="T153" s="79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137</v>
      </c>
      <c r="AU153" s="18" t="s">
        <v>80</v>
      </c>
    </row>
    <row r="154" s="13" customFormat="1">
      <c r="A154" s="13"/>
      <c r="B154" s="222"/>
      <c r="C154" s="223"/>
      <c r="D154" s="224" t="s">
        <v>139</v>
      </c>
      <c r="E154" s="225" t="s">
        <v>17</v>
      </c>
      <c r="F154" s="226" t="s">
        <v>357</v>
      </c>
      <c r="G154" s="223"/>
      <c r="H154" s="227">
        <v>17.719999999999999</v>
      </c>
      <c r="I154" s="223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139</v>
      </c>
      <c r="AU154" s="232" t="s">
        <v>80</v>
      </c>
      <c r="AV154" s="13" t="s">
        <v>80</v>
      </c>
      <c r="AW154" s="13" t="s">
        <v>31</v>
      </c>
      <c r="AX154" s="13" t="s">
        <v>78</v>
      </c>
      <c r="AY154" s="232" t="s">
        <v>128</v>
      </c>
    </row>
    <row r="155" s="2" customFormat="1" ht="16.5" customHeight="1">
      <c r="A155" s="33"/>
      <c r="B155" s="34"/>
      <c r="C155" s="243" t="s">
        <v>358</v>
      </c>
      <c r="D155" s="243" t="s">
        <v>171</v>
      </c>
      <c r="E155" s="244" t="s">
        <v>359</v>
      </c>
      <c r="F155" s="245" t="s">
        <v>349</v>
      </c>
      <c r="G155" s="246" t="s">
        <v>174</v>
      </c>
      <c r="H155" s="247">
        <v>8.8599999999999994</v>
      </c>
      <c r="I155" s="248">
        <v>50</v>
      </c>
      <c r="J155" s="248">
        <f>ROUND(I155*H155,2)</f>
        <v>443</v>
      </c>
      <c r="K155" s="245" t="s">
        <v>17</v>
      </c>
      <c r="L155" s="249"/>
      <c r="M155" s="250" t="s">
        <v>17</v>
      </c>
      <c r="N155" s="251" t="s">
        <v>41</v>
      </c>
      <c r="O155" s="214">
        <v>0</v>
      </c>
      <c r="P155" s="214">
        <f>O155*H155</f>
        <v>0</v>
      </c>
      <c r="Q155" s="214">
        <v>0.001</v>
      </c>
      <c r="R155" s="214">
        <f>Q155*H155</f>
        <v>0.0088599999999999998</v>
      </c>
      <c r="S155" s="214">
        <v>0</v>
      </c>
      <c r="T155" s="21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6" t="s">
        <v>175</v>
      </c>
      <c r="AT155" s="216" t="s">
        <v>171</v>
      </c>
      <c r="AU155" s="216" t="s">
        <v>80</v>
      </c>
      <c r="AY155" s="18" t="s">
        <v>128</v>
      </c>
      <c r="BE155" s="217">
        <f>IF(N155="základní",J155,0)</f>
        <v>443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443</v>
      </c>
      <c r="BL155" s="18" t="s">
        <v>135</v>
      </c>
      <c r="BM155" s="216" t="s">
        <v>360</v>
      </c>
    </row>
    <row r="156" s="13" customFormat="1">
      <c r="A156" s="13"/>
      <c r="B156" s="222"/>
      <c r="C156" s="223"/>
      <c r="D156" s="224" t="s">
        <v>139</v>
      </c>
      <c r="E156" s="225" t="s">
        <v>17</v>
      </c>
      <c r="F156" s="226" t="s">
        <v>361</v>
      </c>
      <c r="G156" s="223"/>
      <c r="H156" s="227">
        <v>8.8599999999999994</v>
      </c>
      <c r="I156" s="223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139</v>
      </c>
      <c r="AU156" s="232" t="s">
        <v>80</v>
      </c>
      <c r="AV156" s="13" t="s">
        <v>80</v>
      </c>
      <c r="AW156" s="13" t="s">
        <v>31</v>
      </c>
      <c r="AX156" s="13" t="s">
        <v>78</v>
      </c>
      <c r="AY156" s="232" t="s">
        <v>128</v>
      </c>
    </row>
    <row r="157" s="2" customFormat="1" ht="33" customHeight="1">
      <c r="A157" s="33"/>
      <c r="B157" s="34"/>
      <c r="C157" s="206" t="s">
        <v>362</v>
      </c>
      <c r="D157" s="206" t="s">
        <v>130</v>
      </c>
      <c r="E157" s="207" t="s">
        <v>363</v>
      </c>
      <c r="F157" s="208" t="s">
        <v>364</v>
      </c>
      <c r="G157" s="209" t="s">
        <v>133</v>
      </c>
      <c r="H157" s="210">
        <v>967.67999999999995</v>
      </c>
      <c r="I157" s="211">
        <v>65.700000000000003</v>
      </c>
      <c r="J157" s="211">
        <f>ROUND(I157*H157,2)</f>
        <v>63576.580000000002</v>
      </c>
      <c r="K157" s="208" t="s">
        <v>134</v>
      </c>
      <c r="L157" s="39"/>
      <c r="M157" s="212" t="s">
        <v>17</v>
      </c>
      <c r="N157" s="213" t="s">
        <v>41</v>
      </c>
      <c r="O157" s="214">
        <v>0.18099999999999999</v>
      </c>
      <c r="P157" s="214">
        <f>O157*H157</f>
        <v>175.15007999999997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6" t="s">
        <v>135</v>
      </c>
      <c r="AT157" s="216" t="s">
        <v>130</v>
      </c>
      <c r="AU157" s="216" t="s">
        <v>80</v>
      </c>
      <c r="AY157" s="18" t="s">
        <v>128</v>
      </c>
      <c r="BE157" s="217">
        <f>IF(N157="základní",J157,0)</f>
        <v>63576.580000000002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78</v>
      </c>
      <c r="BK157" s="217">
        <f>ROUND(I157*H157,2)</f>
        <v>63576.580000000002</v>
      </c>
      <c r="BL157" s="18" t="s">
        <v>135</v>
      </c>
      <c r="BM157" s="216" t="s">
        <v>365</v>
      </c>
    </row>
    <row r="158" s="2" customFormat="1">
      <c r="A158" s="33"/>
      <c r="B158" s="34"/>
      <c r="C158" s="35"/>
      <c r="D158" s="218" t="s">
        <v>137</v>
      </c>
      <c r="E158" s="35"/>
      <c r="F158" s="219" t="s">
        <v>366</v>
      </c>
      <c r="G158" s="35"/>
      <c r="H158" s="35"/>
      <c r="I158" s="35"/>
      <c r="J158" s="35"/>
      <c r="K158" s="35"/>
      <c r="L158" s="39"/>
      <c r="M158" s="220"/>
      <c r="N158" s="221"/>
      <c r="O158" s="78"/>
      <c r="P158" s="78"/>
      <c r="Q158" s="78"/>
      <c r="R158" s="78"/>
      <c r="S158" s="78"/>
      <c r="T158" s="79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137</v>
      </c>
      <c r="AU158" s="18" t="s">
        <v>80</v>
      </c>
    </row>
    <row r="159" s="13" customFormat="1">
      <c r="A159" s="13"/>
      <c r="B159" s="222"/>
      <c r="C159" s="223"/>
      <c r="D159" s="224" t="s">
        <v>139</v>
      </c>
      <c r="E159" s="225" t="s">
        <v>17</v>
      </c>
      <c r="F159" s="226" t="s">
        <v>367</v>
      </c>
      <c r="G159" s="223"/>
      <c r="H159" s="227">
        <v>637.91999999999996</v>
      </c>
      <c r="I159" s="223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139</v>
      </c>
      <c r="AU159" s="232" t="s">
        <v>80</v>
      </c>
      <c r="AV159" s="13" t="s">
        <v>80</v>
      </c>
      <c r="AW159" s="13" t="s">
        <v>31</v>
      </c>
      <c r="AX159" s="13" t="s">
        <v>70</v>
      </c>
      <c r="AY159" s="232" t="s">
        <v>128</v>
      </c>
    </row>
    <row r="160" s="13" customFormat="1">
      <c r="A160" s="13"/>
      <c r="B160" s="222"/>
      <c r="C160" s="223"/>
      <c r="D160" s="224" t="s">
        <v>139</v>
      </c>
      <c r="E160" s="225" t="s">
        <v>17</v>
      </c>
      <c r="F160" s="226" t="s">
        <v>368</v>
      </c>
      <c r="G160" s="223"/>
      <c r="H160" s="227">
        <v>319.51999999999998</v>
      </c>
      <c r="I160" s="223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139</v>
      </c>
      <c r="AU160" s="232" t="s">
        <v>80</v>
      </c>
      <c r="AV160" s="13" t="s">
        <v>80</v>
      </c>
      <c r="AW160" s="13" t="s">
        <v>31</v>
      </c>
      <c r="AX160" s="13" t="s">
        <v>70</v>
      </c>
      <c r="AY160" s="232" t="s">
        <v>128</v>
      </c>
    </row>
    <row r="161" s="13" customFormat="1">
      <c r="A161" s="13"/>
      <c r="B161" s="222"/>
      <c r="C161" s="223"/>
      <c r="D161" s="224" t="s">
        <v>139</v>
      </c>
      <c r="E161" s="225" t="s">
        <v>17</v>
      </c>
      <c r="F161" s="226" t="s">
        <v>369</v>
      </c>
      <c r="G161" s="223"/>
      <c r="H161" s="227">
        <v>10.24</v>
      </c>
      <c r="I161" s="223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139</v>
      </c>
      <c r="AU161" s="232" t="s">
        <v>80</v>
      </c>
      <c r="AV161" s="13" t="s">
        <v>80</v>
      </c>
      <c r="AW161" s="13" t="s">
        <v>31</v>
      </c>
      <c r="AX161" s="13" t="s">
        <v>70</v>
      </c>
      <c r="AY161" s="232" t="s">
        <v>128</v>
      </c>
    </row>
    <row r="162" s="14" customFormat="1">
      <c r="A162" s="14"/>
      <c r="B162" s="233"/>
      <c r="C162" s="234"/>
      <c r="D162" s="224" t="s">
        <v>139</v>
      </c>
      <c r="E162" s="235" t="s">
        <v>17</v>
      </c>
      <c r="F162" s="236" t="s">
        <v>158</v>
      </c>
      <c r="G162" s="234"/>
      <c r="H162" s="237">
        <v>967.67999999999995</v>
      </c>
      <c r="I162" s="234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139</v>
      </c>
      <c r="AU162" s="242" t="s">
        <v>80</v>
      </c>
      <c r="AV162" s="14" t="s">
        <v>135</v>
      </c>
      <c r="AW162" s="14" t="s">
        <v>31</v>
      </c>
      <c r="AX162" s="14" t="s">
        <v>78</v>
      </c>
      <c r="AY162" s="242" t="s">
        <v>128</v>
      </c>
    </row>
    <row r="163" s="2" customFormat="1" ht="16.5" customHeight="1">
      <c r="A163" s="33"/>
      <c r="B163" s="34"/>
      <c r="C163" s="243" t="s">
        <v>7</v>
      </c>
      <c r="D163" s="243" t="s">
        <v>171</v>
      </c>
      <c r="E163" s="244" t="s">
        <v>370</v>
      </c>
      <c r="F163" s="245" t="s">
        <v>371</v>
      </c>
      <c r="G163" s="246" t="s">
        <v>154</v>
      </c>
      <c r="H163" s="247">
        <v>148.05500000000001</v>
      </c>
      <c r="I163" s="248">
        <v>1570</v>
      </c>
      <c r="J163" s="248">
        <f>ROUND(I163*H163,2)</f>
        <v>232446.35000000001</v>
      </c>
      <c r="K163" s="245" t="s">
        <v>134</v>
      </c>
      <c r="L163" s="249"/>
      <c r="M163" s="250" t="s">
        <v>17</v>
      </c>
      <c r="N163" s="251" t="s">
        <v>41</v>
      </c>
      <c r="O163" s="214">
        <v>0</v>
      </c>
      <c r="P163" s="214">
        <f>O163*H163</f>
        <v>0</v>
      </c>
      <c r="Q163" s="214">
        <v>0.20000000000000001</v>
      </c>
      <c r="R163" s="214">
        <f>Q163*H163</f>
        <v>29.611000000000004</v>
      </c>
      <c r="S163" s="214">
        <v>0</v>
      </c>
      <c r="T163" s="21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6" t="s">
        <v>175</v>
      </c>
      <c r="AT163" s="216" t="s">
        <v>171</v>
      </c>
      <c r="AU163" s="216" t="s">
        <v>80</v>
      </c>
      <c r="AY163" s="18" t="s">
        <v>128</v>
      </c>
      <c r="BE163" s="217">
        <f>IF(N163="základní",J163,0)</f>
        <v>232446.35000000001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78</v>
      </c>
      <c r="BK163" s="217">
        <f>ROUND(I163*H163,2)</f>
        <v>232446.35000000001</v>
      </c>
      <c r="BL163" s="18" t="s">
        <v>135</v>
      </c>
      <c r="BM163" s="216" t="s">
        <v>372</v>
      </c>
    </row>
    <row r="164" s="13" customFormat="1">
      <c r="A164" s="13"/>
      <c r="B164" s="222"/>
      <c r="C164" s="223"/>
      <c r="D164" s="224" t="s">
        <v>139</v>
      </c>
      <c r="E164" s="225" t="s">
        <v>17</v>
      </c>
      <c r="F164" s="226" t="s">
        <v>373</v>
      </c>
      <c r="G164" s="223"/>
      <c r="H164" s="227">
        <v>148.05500000000001</v>
      </c>
      <c r="I164" s="223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139</v>
      </c>
      <c r="AU164" s="232" t="s">
        <v>80</v>
      </c>
      <c r="AV164" s="13" t="s">
        <v>80</v>
      </c>
      <c r="AW164" s="13" t="s">
        <v>31</v>
      </c>
      <c r="AX164" s="13" t="s">
        <v>78</v>
      </c>
      <c r="AY164" s="232" t="s">
        <v>128</v>
      </c>
    </row>
    <row r="165" s="2" customFormat="1" ht="21.75" customHeight="1">
      <c r="A165" s="33"/>
      <c r="B165" s="34"/>
      <c r="C165" s="206" t="s">
        <v>374</v>
      </c>
      <c r="D165" s="206" t="s">
        <v>130</v>
      </c>
      <c r="E165" s="207" t="s">
        <v>375</v>
      </c>
      <c r="F165" s="208" t="s">
        <v>376</v>
      </c>
      <c r="G165" s="209" t="s">
        <v>154</v>
      </c>
      <c r="H165" s="210">
        <v>55.729999999999997</v>
      </c>
      <c r="I165" s="211">
        <v>389</v>
      </c>
      <c r="J165" s="211">
        <f>ROUND(I165*H165,2)</f>
        <v>21678.970000000001</v>
      </c>
      <c r="K165" s="208" t="s">
        <v>134</v>
      </c>
      <c r="L165" s="39"/>
      <c r="M165" s="212" t="s">
        <v>17</v>
      </c>
      <c r="N165" s="213" t="s">
        <v>41</v>
      </c>
      <c r="O165" s="214">
        <v>0.45200000000000001</v>
      </c>
      <c r="P165" s="214">
        <f>O165*H165</f>
        <v>25.189959999999999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6" t="s">
        <v>135</v>
      </c>
      <c r="AT165" s="216" t="s">
        <v>130</v>
      </c>
      <c r="AU165" s="216" t="s">
        <v>80</v>
      </c>
      <c r="AY165" s="18" t="s">
        <v>128</v>
      </c>
      <c r="BE165" s="217">
        <f>IF(N165="základní",J165,0)</f>
        <v>21678.970000000001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78</v>
      </c>
      <c r="BK165" s="217">
        <f>ROUND(I165*H165,2)</f>
        <v>21678.970000000001</v>
      </c>
      <c r="BL165" s="18" t="s">
        <v>135</v>
      </c>
      <c r="BM165" s="216" t="s">
        <v>377</v>
      </c>
    </row>
    <row r="166" s="2" customFormat="1">
      <c r="A166" s="33"/>
      <c r="B166" s="34"/>
      <c r="C166" s="35"/>
      <c r="D166" s="218" t="s">
        <v>137</v>
      </c>
      <c r="E166" s="35"/>
      <c r="F166" s="219" t="s">
        <v>378</v>
      </c>
      <c r="G166" s="35"/>
      <c r="H166" s="35"/>
      <c r="I166" s="35"/>
      <c r="J166" s="35"/>
      <c r="K166" s="35"/>
      <c r="L166" s="39"/>
      <c r="M166" s="220"/>
      <c r="N166" s="221"/>
      <c r="O166" s="78"/>
      <c r="P166" s="78"/>
      <c r="Q166" s="78"/>
      <c r="R166" s="78"/>
      <c r="S166" s="78"/>
      <c r="T166" s="79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137</v>
      </c>
      <c r="AU166" s="18" t="s">
        <v>80</v>
      </c>
    </row>
    <row r="167" s="13" customFormat="1">
      <c r="A167" s="13"/>
      <c r="B167" s="222"/>
      <c r="C167" s="223"/>
      <c r="D167" s="224" t="s">
        <v>139</v>
      </c>
      <c r="E167" s="225" t="s">
        <v>17</v>
      </c>
      <c r="F167" s="226" t="s">
        <v>379</v>
      </c>
      <c r="G167" s="223"/>
      <c r="H167" s="227">
        <v>55.729999999999997</v>
      </c>
      <c r="I167" s="223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139</v>
      </c>
      <c r="AU167" s="232" t="s">
        <v>80</v>
      </c>
      <c r="AV167" s="13" t="s">
        <v>80</v>
      </c>
      <c r="AW167" s="13" t="s">
        <v>31</v>
      </c>
      <c r="AX167" s="13" t="s">
        <v>78</v>
      </c>
      <c r="AY167" s="232" t="s">
        <v>128</v>
      </c>
    </row>
    <row r="168" s="2" customFormat="1" ht="24.15" customHeight="1">
      <c r="A168" s="33"/>
      <c r="B168" s="34"/>
      <c r="C168" s="206" t="s">
        <v>380</v>
      </c>
      <c r="D168" s="206" t="s">
        <v>130</v>
      </c>
      <c r="E168" s="207" t="s">
        <v>381</v>
      </c>
      <c r="F168" s="208" t="s">
        <v>382</v>
      </c>
      <c r="G168" s="209" t="s">
        <v>154</v>
      </c>
      <c r="H168" s="210">
        <v>55.729999999999997</v>
      </c>
      <c r="I168" s="211">
        <v>23.5</v>
      </c>
      <c r="J168" s="211">
        <f>ROUND(I168*H168,2)</f>
        <v>1309.6600000000001</v>
      </c>
      <c r="K168" s="208" t="s">
        <v>134</v>
      </c>
      <c r="L168" s="39"/>
      <c r="M168" s="212" t="s">
        <v>17</v>
      </c>
      <c r="N168" s="213" t="s">
        <v>41</v>
      </c>
      <c r="O168" s="214">
        <v>0.028000000000000001</v>
      </c>
      <c r="P168" s="214">
        <f>O168*H168</f>
        <v>1.5604400000000001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6" t="s">
        <v>135</v>
      </c>
      <c r="AT168" s="216" t="s">
        <v>130</v>
      </c>
      <c r="AU168" s="216" t="s">
        <v>80</v>
      </c>
      <c r="AY168" s="18" t="s">
        <v>128</v>
      </c>
      <c r="BE168" s="217">
        <f>IF(N168="základní",J168,0)</f>
        <v>1309.6600000000001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78</v>
      </c>
      <c r="BK168" s="217">
        <f>ROUND(I168*H168,2)</f>
        <v>1309.6600000000001</v>
      </c>
      <c r="BL168" s="18" t="s">
        <v>135</v>
      </c>
      <c r="BM168" s="216" t="s">
        <v>383</v>
      </c>
    </row>
    <row r="169" s="2" customFormat="1">
      <c r="A169" s="33"/>
      <c r="B169" s="34"/>
      <c r="C169" s="35"/>
      <c r="D169" s="218" t="s">
        <v>137</v>
      </c>
      <c r="E169" s="35"/>
      <c r="F169" s="219" t="s">
        <v>384</v>
      </c>
      <c r="G169" s="35"/>
      <c r="H169" s="35"/>
      <c r="I169" s="35"/>
      <c r="J169" s="35"/>
      <c r="K169" s="35"/>
      <c r="L169" s="39"/>
      <c r="M169" s="220"/>
      <c r="N169" s="221"/>
      <c r="O169" s="78"/>
      <c r="P169" s="78"/>
      <c r="Q169" s="78"/>
      <c r="R169" s="78"/>
      <c r="S169" s="78"/>
      <c r="T169" s="79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137</v>
      </c>
      <c r="AU169" s="18" t="s">
        <v>80</v>
      </c>
    </row>
    <row r="170" s="13" customFormat="1">
      <c r="A170" s="13"/>
      <c r="B170" s="222"/>
      <c r="C170" s="223"/>
      <c r="D170" s="224" t="s">
        <v>139</v>
      </c>
      <c r="E170" s="225" t="s">
        <v>17</v>
      </c>
      <c r="F170" s="226" t="s">
        <v>385</v>
      </c>
      <c r="G170" s="223"/>
      <c r="H170" s="227">
        <v>55.729999999999997</v>
      </c>
      <c r="I170" s="223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139</v>
      </c>
      <c r="AU170" s="232" t="s">
        <v>80</v>
      </c>
      <c r="AV170" s="13" t="s">
        <v>80</v>
      </c>
      <c r="AW170" s="13" t="s">
        <v>31</v>
      </c>
      <c r="AX170" s="13" t="s">
        <v>78</v>
      </c>
      <c r="AY170" s="232" t="s">
        <v>128</v>
      </c>
    </row>
    <row r="171" s="2" customFormat="1" ht="24.15" customHeight="1">
      <c r="A171" s="33"/>
      <c r="B171" s="34"/>
      <c r="C171" s="206" t="s">
        <v>386</v>
      </c>
      <c r="D171" s="206" t="s">
        <v>130</v>
      </c>
      <c r="E171" s="207" t="s">
        <v>387</v>
      </c>
      <c r="F171" s="208" t="s">
        <v>388</v>
      </c>
      <c r="G171" s="209" t="s">
        <v>249</v>
      </c>
      <c r="H171" s="210">
        <v>3785</v>
      </c>
      <c r="I171" s="211">
        <v>19.399999999999999</v>
      </c>
      <c r="J171" s="211">
        <f>ROUND(I171*H171,2)</f>
        <v>73429</v>
      </c>
      <c r="K171" s="208" t="s">
        <v>17</v>
      </c>
      <c r="L171" s="39"/>
      <c r="M171" s="212" t="s">
        <v>17</v>
      </c>
      <c r="N171" s="213" t="s">
        <v>41</v>
      </c>
      <c r="O171" s="214">
        <v>0.057000000000000002</v>
      </c>
      <c r="P171" s="214">
        <f>O171*H171</f>
        <v>215.74500000000001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6" t="s">
        <v>135</v>
      </c>
      <c r="AT171" s="216" t="s">
        <v>130</v>
      </c>
      <c r="AU171" s="216" t="s">
        <v>80</v>
      </c>
      <c r="AY171" s="18" t="s">
        <v>128</v>
      </c>
      <c r="BE171" s="217">
        <f>IF(N171="základní",J171,0)</f>
        <v>73429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78</v>
      </c>
      <c r="BK171" s="217">
        <f>ROUND(I171*H171,2)</f>
        <v>73429</v>
      </c>
      <c r="BL171" s="18" t="s">
        <v>135</v>
      </c>
      <c r="BM171" s="216" t="s">
        <v>389</v>
      </c>
    </row>
    <row r="172" s="13" customFormat="1">
      <c r="A172" s="13"/>
      <c r="B172" s="222"/>
      <c r="C172" s="223"/>
      <c r="D172" s="224" t="s">
        <v>139</v>
      </c>
      <c r="E172" s="225" t="s">
        <v>17</v>
      </c>
      <c r="F172" s="226" t="s">
        <v>390</v>
      </c>
      <c r="G172" s="223"/>
      <c r="H172" s="227">
        <v>1788</v>
      </c>
      <c r="I172" s="223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139</v>
      </c>
      <c r="AU172" s="232" t="s">
        <v>80</v>
      </c>
      <c r="AV172" s="13" t="s">
        <v>80</v>
      </c>
      <c r="AW172" s="13" t="s">
        <v>31</v>
      </c>
      <c r="AX172" s="13" t="s">
        <v>70</v>
      </c>
      <c r="AY172" s="232" t="s">
        <v>128</v>
      </c>
    </row>
    <row r="173" s="13" customFormat="1">
      <c r="A173" s="13"/>
      <c r="B173" s="222"/>
      <c r="C173" s="223"/>
      <c r="D173" s="224" t="s">
        <v>139</v>
      </c>
      <c r="E173" s="225" t="s">
        <v>17</v>
      </c>
      <c r="F173" s="226" t="s">
        <v>391</v>
      </c>
      <c r="G173" s="223"/>
      <c r="H173" s="227">
        <v>1997</v>
      </c>
      <c r="I173" s="223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139</v>
      </c>
      <c r="AU173" s="232" t="s">
        <v>80</v>
      </c>
      <c r="AV173" s="13" t="s">
        <v>80</v>
      </c>
      <c r="AW173" s="13" t="s">
        <v>31</v>
      </c>
      <c r="AX173" s="13" t="s">
        <v>70</v>
      </c>
      <c r="AY173" s="232" t="s">
        <v>128</v>
      </c>
    </row>
    <row r="174" s="14" customFormat="1">
      <c r="A174" s="14"/>
      <c r="B174" s="233"/>
      <c r="C174" s="234"/>
      <c r="D174" s="224" t="s">
        <v>139</v>
      </c>
      <c r="E174" s="235" t="s">
        <v>17</v>
      </c>
      <c r="F174" s="236" t="s">
        <v>158</v>
      </c>
      <c r="G174" s="234"/>
      <c r="H174" s="237">
        <v>3785</v>
      </c>
      <c r="I174" s="234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139</v>
      </c>
      <c r="AU174" s="242" t="s">
        <v>80</v>
      </c>
      <c r="AV174" s="14" t="s">
        <v>135</v>
      </c>
      <c r="AW174" s="14" t="s">
        <v>31</v>
      </c>
      <c r="AX174" s="14" t="s">
        <v>78</v>
      </c>
      <c r="AY174" s="242" t="s">
        <v>128</v>
      </c>
    </row>
    <row r="175" s="2" customFormat="1" ht="16.5" customHeight="1">
      <c r="A175" s="33"/>
      <c r="B175" s="34"/>
      <c r="C175" s="243" t="s">
        <v>392</v>
      </c>
      <c r="D175" s="243" t="s">
        <v>171</v>
      </c>
      <c r="E175" s="244" t="s">
        <v>393</v>
      </c>
      <c r="F175" s="245" t="s">
        <v>394</v>
      </c>
      <c r="G175" s="246" t="s">
        <v>174</v>
      </c>
      <c r="H175" s="247">
        <v>5573</v>
      </c>
      <c r="I175" s="248">
        <v>15</v>
      </c>
      <c r="J175" s="248">
        <f>ROUND(I175*H175,2)</f>
        <v>83595</v>
      </c>
      <c r="K175" s="245" t="s">
        <v>17</v>
      </c>
      <c r="L175" s="249"/>
      <c r="M175" s="250" t="s">
        <v>17</v>
      </c>
      <c r="N175" s="251" t="s">
        <v>41</v>
      </c>
      <c r="O175" s="214">
        <v>0</v>
      </c>
      <c r="P175" s="214">
        <f>O175*H175</f>
        <v>0</v>
      </c>
      <c r="Q175" s="214">
        <v>0.001</v>
      </c>
      <c r="R175" s="214">
        <f>Q175*H175</f>
        <v>5.5730000000000004</v>
      </c>
      <c r="S175" s="214">
        <v>0</v>
      </c>
      <c r="T175" s="21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6" t="s">
        <v>175</v>
      </c>
      <c r="AT175" s="216" t="s">
        <v>171</v>
      </c>
      <c r="AU175" s="216" t="s">
        <v>80</v>
      </c>
      <c r="AY175" s="18" t="s">
        <v>128</v>
      </c>
      <c r="BE175" s="217">
        <f>IF(N175="základní",J175,0)</f>
        <v>83595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78</v>
      </c>
      <c r="BK175" s="217">
        <f>ROUND(I175*H175,2)</f>
        <v>83595</v>
      </c>
      <c r="BL175" s="18" t="s">
        <v>135</v>
      </c>
      <c r="BM175" s="216" t="s">
        <v>395</v>
      </c>
    </row>
    <row r="176" s="2" customFormat="1">
      <c r="A176" s="33"/>
      <c r="B176" s="34"/>
      <c r="C176" s="35"/>
      <c r="D176" s="224" t="s">
        <v>177</v>
      </c>
      <c r="E176" s="35"/>
      <c r="F176" s="252" t="s">
        <v>396</v>
      </c>
      <c r="G176" s="35"/>
      <c r="H176" s="35"/>
      <c r="I176" s="35"/>
      <c r="J176" s="35"/>
      <c r="K176" s="35"/>
      <c r="L176" s="39"/>
      <c r="M176" s="220"/>
      <c r="N176" s="221"/>
      <c r="O176" s="78"/>
      <c r="P176" s="78"/>
      <c r="Q176" s="78"/>
      <c r="R176" s="78"/>
      <c r="S176" s="78"/>
      <c r="T176" s="79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177</v>
      </c>
      <c r="AU176" s="18" t="s">
        <v>80</v>
      </c>
    </row>
    <row r="177" s="13" customFormat="1">
      <c r="A177" s="13"/>
      <c r="B177" s="222"/>
      <c r="C177" s="223"/>
      <c r="D177" s="224" t="s">
        <v>139</v>
      </c>
      <c r="E177" s="225" t="s">
        <v>17</v>
      </c>
      <c r="F177" s="226" t="s">
        <v>397</v>
      </c>
      <c r="G177" s="223"/>
      <c r="H177" s="227">
        <v>3576</v>
      </c>
      <c r="I177" s="223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139</v>
      </c>
      <c r="AU177" s="232" t="s">
        <v>80</v>
      </c>
      <c r="AV177" s="13" t="s">
        <v>80</v>
      </c>
      <c r="AW177" s="13" t="s">
        <v>31</v>
      </c>
      <c r="AX177" s="13" t="s">
        <v>70</v>
      </c>
      <c r="AY177" s="232" t="s">
        <v>128</v>
      </c>
    </row>
    <row r="178" s="13" customFormat="1">
      <c r="A178" s="13"/>
      <c r="B178" s="222"/>
      <c r="C178" s="223"/>
      <c r="D178" s="224" t="s">
        <v>139</v>
      </c>
      <c r="E178" s="225" t="s">
        <v>17</v>
      </c>
      <c r="F178" s="226" t="s">
        <v>398</v>
      </c>
      <c r="G178" s="223"/>
      <c r="H178" s="227">
        <v>1997</v>
      </c>
      <c r="I178" s="223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139</v>
      </c>
      <c r="AU178" s="232" t="s">
        <v>80</v>
      </c>
      <c r="AV178" s="13" t="s">
        <v>80</v>
      </c>
      <c r="AW178" s="13" t="s">
        <v>31</v>
      </c>
      <c r="AX178" s="13" t="s">
        <v>70</v>
      </c>
      <c r="AY178" s="232" t="s">
        <v>128</v>
      </c>
    </row>
    <row r="179" s="14" customFormat="1">
      <c r="A179" s="14"/>
      <c r="B179" s="233"/>
      <c r="C179" s="234"/>
      <c r="D179" s="224" t="s">
        <v>139</v>
      </c>
      <c r="E179" s="235" t="s">
        <v>17</v>
      </c>
      <c r="F179" s="236" t="s">
        <v>158</v>
      </c>
      <c r="G179" s="234"/>
      <c r="H179" s="237">
        <v>5573</v>
      </c>
      <c r="I179" s="234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139</v>
      </c>
      <c r="AU179" s="242" t="s">
        <v>80</v>
      </c>
      <c r="AV179" s="14" t="s">
        <v>135</v>
      </c>
      <c r="AW179" s="14" t="s">
        <v>31</v>
      </c>
      <c r="AX179" s="14" t="s">
        <v>78</v>
      </c>
      <c r="AY179" s="242" t="s">
        <v>128</v>
      </c>
    </row>
    <row r="180" s="12" customFormat="1" ht="22.8" customHeight="1">
      <c r="A180" s="12"/>
      <c r="B180" s="191"/>
      <c r="C180" s="192"/>
      <c r="D180" s="193" t="s">
        <v>69</v>
      </c>
      <c r="E180" s="204" t="s">
        <v>238</v>
      </c>
      <c r="F180" s="204" t="s">
        <v>239</v>
      </c>
      <c r="G180" s="192"/>
      <c r="H180" s="192"/>
      <c r="I180" s="192"/>
      <c r="J180" s="205">
        <f>BK180</f>
        <v>69269.039999999994</v>
      </c>
      <c r="K180" s="192"/>
      <c r="L180" s="196"/>
      <c r="M180" s="197"/>
      <c r="N180" s="198"/>
      <c r="O180" s="198"/>
      <c r="P180" s="199">
        <f>SUM(P181:P182)</f>
        <v>128.46841400000002</v>
      </c>
      <c r="Q180" s="198"/>
      <c r="R180" s="199">
        <f>SUM(R181:R182)</f>
        <v>0</v>
      </c>
      <c r="S180" s="198"/>
      <c r="T180" s="20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78</v>
      </c>
      <c r="AT180" s="202" t="s">
        <v>69</v>
      </c>
      <c r="AU180" s="202" t="s">
        <v>78</v>
      </c>
      <c r="AY180" s="201" t="s">
        <v>128</v>
      </c>
      <c r="BK180" s="203">
        <f>SUM(BK181:BK182)</f>
        <v>69269.039999999994</v>
      </c>
    </row>
    <row r="181" s="2" customFormat="1" ht="24.15" customHeight="1">
      <c r="A181" s="33"/>
      <c r="B181" s="34"/>
      <c r="C181" s="206" t="s">
        <v>399</v>
      </c>
      <c r="D181" s="206" t="s">
        <v>130</v>
      </c>
      <c r="E181" s="207" t="s">
        <v>241</v>
      </c>
      <c r="F181" s="208" t="s">
        <v>242</v>
      </c>
      <c r="G181" s="209" t="s">
        <v>243</v>
      </c>
      <c r="H181" s="210">
        <v>64.138000000000005</v>
      </c>
      <c r="I181" s="211">
        <v>1080</v>
      </c>
      <c r="J181" s="211">
        <f>ROUND(I181*H181,2)</f>
        <v>69269.039999999994</v>
      </c>
      <c r="K181" s="208" t="s">
        <v>134</v>
      </c>
      <c r="L181" s="39"/>
      <c r="M181" s="212" t="s">
        <v>17</v>
      </c>
      <c r="N181" s="213" t="s">
        <v>41</v>
      </c>
      <c r="O181" s="214">
        <v>2.0030000000000001</v>
      </c>
      <c r="P181" s="214">
        <f>O181*H181</f>
        <v>128.46841400000002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6" t="s">
        <v>135</v>
      </c>
      <c r="AT181" s="216" t="s">
        <v>130</v>
      </c>
      <c r="AU181" s="216" t="s">
        <v>80</v>
      </c>
      <c r="AY181" s="18" t="s">
        <v>128</v>
      </c>
      <c r="BE181" s="217">
        <f>IF(N181="základní",J181,0)</f>
        <v>69269.039999999994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78</v>
      </c>
      <c r="BK181" s="217">
        <f>ROUND(I181*H181,2)</f>
        <v>69269.039999999994</v>
      </c>
      <c r="BL181" s="18" t="s">
        <v>135</v>
      </c>
      <c r="BM181" s="216" t="s">
        <v>400</v>
      </c>
    </row>
    <row r="182" s="2" customFormat="1">
      <c r="A182" s="33"/>
      <c r="B182" s="34"/>
      <c r="C182" s="35"/>
      <c r="D182" s="218" t="s">
        <v>137</v>
      </c>
      <c r="E182" s="35"/>
      <c r="F182" s="219" t="s">
        <v>245</v>
      </c>
      <c r="G182" s="35"/>
      <c r="H182" s="35"/>
      <c r="I182" s="35"/>
      <c r="J182" s="35"/>
      <c r="K182" s="35"/>
      <c r="L182" s="39"/>
      <c r="M182" s="253"/>
      <c r="N182" s="254"/>
      <c r="O182" s="255"/>
      <c r="P182" s="255"/>
      <c r="Q182" s="255"/>
      <c r="R182" s="255"/>
      <c r="S182" s="255"/>
      <c r="T182" s="256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137</v>
      </c>
      <c r="AU182" s="18" t="s">
        <v>80</v>
      </c>
    </row>
    <row r="183" s="2" customFormat="1" ht="6.96" customHeight="1">
      <c r="A183" s="3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39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sheet="1" autoFilter="0" formatColumns="0" formatRows="0" objects="1" scenarios="1" spinCount="100000" saltValue="3s36/63AYGc9Ra6Op6rKP/rmoWSXA1zK4JRIGnWkr+DSmjkwVEu/zn4V0zCnYbbYoX+AVw6cD70cJjj3JCg2mQ==" hashValue="jOhD7imSggrepBOSy0AgF+6HIADxt70HQuxoHyueZEjudQoBljNhm4bS47vzhM/mJJvlpQuthRGVYcoZiBO4gQ==" algorithmName="SHA-512" password="CC35"/>
  <autoFilter ref="C81:K18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83101113"/>
    <hyperlink ref="F89" r:id="rId2" display="https://podminky.urs.cz/item/CS_URS_2022_02/183101114"/>
    <hyperlink ref="F92" r:id="rId3" display="https://podminky.urs.cz/item/CS_URS_2022_02/183101115"/>
    <hyperlink ref="F95" r:id="rId4" display="https://podminky.urs.cz/item/CS_URS_2022_02/184102110"/>
    <hyperlink ref="F108" r:id="rId5" display="https://podminky.urs.cz/item/CS_URS_2022_02/184102111"/>
    <hyperlink ref="F123" r:id="rId6" display="https://podminky.urs.cz/item/CS_URS_2022_02/184102112"/>
    <hyperlink ref="F127" r:id="rId7" display="https://podminky.urs.cz/item/CS_URS_2022_02/184215112"/>
    <hyperlink ref="F133" r:id="rId8" display="https://podminky.urs.cz/item/CS_URS_2022_02/184215132"/>
    <hyperlink ref="F141" r:id="rId9" display="https://podminky.urs.cz/item/CS_URS_2022_02/184215412"/>
    <hyperlink ref="F144" r:id="rId10" display="https://podminky.urs.cz/item/CS_URS_2022_02/184813121"/>
    <hyperlink ref="F148" r:id="rId11" display="https://podminky.urs.cz/item/CS_URS_2022_02/184813133"/>
    <hyperlink ref="F153" r:id="rId12" display="https://podminky.urs.cz/item/CS_URS_2022_02/184813134"/>
    <hyperlink ref="F158" r:id="rId13" display="https://podminky.urs.cz/item/CS_URS_2022_02/184911431"/>
    <hyperlink ref="F166" r:id="rId14" display="https://podminky.urs.cz/item/CS_URS_2022_02/185851121"/>
    <hyperlink ref="F169" r:id="rId15" display="https://podminky.urs.cz/item/CS_URS_2022_02/185851129"/>
    <hyperlink ref="F182" r:id="rId16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401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402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403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717279.32999999996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ROUND((SUM(BE89:BE140)),  2)</f>
        <v>717279.32999999996</v>
      </c>
      <c r="G35" s="33"/>
      <c r="H35" s="33"/>
      <c r="I35" s="152">
        <v>0.20999999999999999</v>
      </c>
      <c r="J35" s="151">
        <f>ROUND(((SUM(BE89:BE140))*I35),  2)</f>
        <v>150628.66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ROUND((SUM(BF89:BF140)),  2)</f>
        <v>0</v>
      </c>
      <c r="G36" s="33"/>
      <c r="H36" s="33"/>
      <c r="I36" s="152">
        <v>0.14999999999999999</v>
      </c>
      <c r="J36" s="151">
        <f>ROUND(((SUM(BF89:BF140))*I36),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ROUND((SUM(BG89:BG140)),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ROUND((SUM(BH89:BH140)),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ROUND((SUM(BI89:BI140)),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867907.98999999999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5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401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402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210030-04-03-01 - Následná péče - 1.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717279.33000000007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717279.33000000007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674755.65000000002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J136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J138</f>
        <v>12523.68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5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401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402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210030-04-03-01 - Následná péče - 1.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717279.33000000007</v>
      </c>
      <c r="K89" s="35"/>
      <c r="L89" s="39"/>
      <c r="M89" s="89"/>
      <c r="N89" s="187"/>
      <c r="O89" s="90"/>
      <c r="P89" s="188">
        <f>P90</f>
        <v>1207.46966</v>
      </c>
      <c r="Q89" s="90"/>
      <c r="R89" s="188">
        <f>R90</f>
        <v>11.595720000000002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717279.33000000007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717279.33000000007</v>
      </c>
      <c r="K90" s="192"/>
      <c r="L90" s="196"/>
      <c r="M90" s="197"/>
      <c r="N90" s="198"/>
      <c r="O90" s="198"/>
      <c r="P90" s="199">
        <f>P91+P136+P138</f>
        <v>1207.46966</v>
      </c>
      <c r="Q90" s="198"/>
      <c r="R90" s="199">
        <f>R91+R136+R138</f>
        <v>11.595720000000002</v>
      </c>
      <c r="S90" s="198"/>
      <c r="T90" s="200">
        <f>T91+T136+T138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BK91+BK136+BK138</f>
        <v>717279.33000000007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674755.65000000002</v>
      </c>
      <c r="K91" s="192"/>
      <c r="L91" s="196"/>
      <c r="M91" s="197"/>
      <c r="N91" s="198"/>
      <c r="O91" s="198"/>
      <c r="P91" s="199">
        <f>SUM(P92:P135)</f>
        <v>1183.5778720000001</v>
      </c>
      <c r="Q91" s="198"/>
      <c r="R91" s="199">
        <f>SUM(R92:R135)</f>
        <v>11.594490000000002</v>
      </c>
      <c r="S91" s="198"/>
      <c r="T91" s="200">
        <f>SUM(T92:T135)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SUM(BK92:BK135)</f>
        <v>674755.65000000002</v>
      </c>
    </row>
    <row r="92" s="2" customFormat="1" ht="33" customHeight="1">
      <c r="A92" s="33"/>
      <c r="B92" s="34"/>
      <c r="C92" s="206" t="s">
        <v>78</v>
      </c>
      <c r="D92" s="206" t="s">
        <v>130</v>
      </c>
      <c r="E92" s="207" t="s">
        <v>342</v>
      </c>
      <c r="F92" s="208" t="s">
        <v>343</v>
      </c>
      <c r="G92" s="209" t="s">
        <v>344</v>
      </c>
      <c r="H92" s="210">
        <v>39.939999999999998</v>
      </c>
      <c r="I92" s="211">
        <v>191</v>
      </c>
      <c r="J92" s="211">
        <f>ROUND(I92*H92,2)</f>
        <v>7628.54</v>
      </c>
      <c r="K92" s="208" t="s">
        <v>134</v>
      </c>
      <c r="L92" s="39"/>
      <c r="M92" s="212" t="s">
        <v>17</v>
      </c>
      <c r="N92" s="213" t="s">
        <v>41</v>
      </c>
      <c r="O92" s="214">
        <v>0.56000000000000005</v>
      </c>
      <c r="P92" s="214">
        <f>O92*H92</f>
        <v>22.366400000000002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7628.54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7628.54</v>
      </c>
      <c r="BL92" s="18" t="s">
        <v>135</v>
      </c>
      <c r="BM92" s="216" t="s">
        <v>404</v>
      </c>
    </row>
    <row r="93" s="2" customFormat="1">
      <c r="A93" s="33"/>
      <c r="B93" s="34"/>
      <c r="C93" s="35"/>
      <c r="D93" s="218" t="s">
        <v>137</v>
      </c>
      <c r="E93" s="35"/>
      <c r="F93" s="219" t="s">
        <v>346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405</v>
      </c>
      <c r="G94" s="223"/>
      <c r="H94" s="227">
        <v>39.939999999999998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78</v>
      </c>
      <c r="AY94" s="232" t="s">
        <v>128</v>
      </c>
    </row>
    <row r="95" s="2" customFormat="1" ht="16.5" customHeight="1">
      <c r="A95" s="33"/>
      <c r="B95" s="34"/>
      <c r="C95" s="243" t="s">
        <v>80</v>
      </c>
      <c r="D95" s="243" t="s">
        <v>171</v>
      </c>
      <c r="E95" s="244" t="s">
        <v>348</v>
      </c>
      <c r="F95" s="245" t="s">
        <v>349</v>
      </c>
      <c r="G95" s="246" t="s">
        <v>174</v>
      </c>
      <c r="H95" s="247">
        <v>19.969999999999999</v>
      </c>
      <c r="I95" s="248">
        <v>50</v>
      </c>
      <c r="J95" s="248">
        <f>ROUND(I95*H95,2)</f>
        <v>998.5</v>
      </c>
      <c r="K95" s="245" t="s">
        <v>17</v>
      </c>
      <c r="L95" s="249"/>
      <c r="M95" s="250" t="s">
        <v>17</v>
      </c>
      <c r="N95" s="251" t="s">
        <v>41</v>
      </c>
      <c r="O95" s="214">
        <v>0</v>
      </c>
      <c r="P95" s="214">
        <f>O95*H95</f>
        <v>0</v>
      </c>
      <c r="Q95" s="214">
        <v>0.001</v>
      </c>
      <c r="R95" s="214">
        <f>Q95*H95</f>
        <v>0.019969999999999998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175</v>
      </c>
      <c r="AT95" s="216" t="s">
        <v>171</v>
      </c>
      <c r="AU95" s="216" t="s">
        <v>80</v>
      </c>
      <c r="AY95" s="18" t="s">
        <v>128</v>
      </c>
      <c r="BE95" s="217">
        <f>IF(N95="základní",J95,0)</f>
        <v>998.5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998.5</v>
      </c>
      <c r="BL95" s="18" t="s">
        <v>135</v>
      </c>
      <c r="BM95" s="216" t="s">
        <v>406</v>
      </c>
    </row>
    <row r="96" s="13" customFormat="1">
      <c r="A96" s="13"/>
      <c r="B96" s="222"/>
      <c r="C96" s="223"/>
      <c r="D96" s="224" t="s">
        <v>139</v>
      </c>
      <c r="E96" s="225" t="s">
        <v>17</v>
      </c>
      <c r="F96" s="226" t="s">
        <v>407</v>
      </c>
      <c r="G96" s="223"/>
      <c r="H96" s="227">
        <v>19.969999999999999</v>
      </c>
      <c r="I96" s="223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139</v>
      </c>
      <c r="AU96" s="232" t="s">
        <v>80</v>
      </c>
      <c r="AV96" s="13" t="s">
        <v>80</v>
      </c>
      <c r="AW96" s="13" t="s">
        <v>31</v>
      </c>
      <c r="AX96" s="13" t="s">
        <v>78</v>
      </c>
      <c r="AY96" s="232" t="s">
        <v>128</v>
      </c>
    </row>
    <row r="97" s="2" customFormat="1" ht="37.8" customHeight="1">
      <c r="A97" s="33"/>
      <c r="B97" s="34"/>
      <c r="C97" s="206" t="s">
        <v>146</v>
      </c>
      <c r="D97" s="206" t="s">
        <v>130</v>
      </c>
      <c r="E97" s="207" t="s">
        <v>353</v>
      </c>
      <c r="F97" s="208" t="s">
        <v>354</v>
      </c>
      <c r="G97" s="209" t="s">
        <v>344</v>
      </c>
      <c r="H97" s="210">
        <v>35.439999999999998</v>
      </c>
      <c r="I97" s="211">
        <v>255</v>
      </c>
      <c r="J97" s="211">
        <f>ROUND(I97*H97,2)</f>
        <v>9037.2000000000007</v>
      </c>
      <c r="K97" s="208" t="s">
        <v>134</v>
      </c>
      <c r="L97" s="39"/>
      <c r="M97" s="212" t="s">
        <v>17</v>
      </c>
      <c r="N97" s="213" t="s">
        <v>41</v>
      </c>
      <c r="O97" s="214">
        <v>0.75</v>
      </c>
      <c r="P97" s="214">
        <f>O97*H97</f>
        <v>26.579999999999998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135</v>
      </c>
      <c r="AT97" s="216" t="s">
        <v>130</v>
      </c>
      <c r="AU97" s="216" t="s">
        <v>80</v>
      </c>
      <c r="AY97" s="18" t="s">
        <v>128</v>
      </c>
      <c r="BE97" s="217">
        <f>IF(N97="základní",J97,0)</f>
        <v>9037.2000000000007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9037.2000000000007</v>
      </c>
      <c r="BL97" s="18" t="s">
        <v>135</v>
      </c>
      <c r="BM97" s="216" t="s">
        <v>408</v>
      </c>
    </row>
    <row r="98" s="2" customFormat="1">
      <c r="A98" s="33"/>
      <c r="B98" s="34"/>
      <c r="C98" s="35"/>
      <c r="D98" s="218" t="s">
        <v>137</v>
      </c>
      <c r="E98" s="35"/>
      <c r="F98" s="219" t="s">
        <v>356</v>
      </c>
      <c r="G98" s="35"/>
      <c r="H98" s="35"/>
      <c r="I98" s="35"/>
      <c r="J98" s="35"/>
      <c r="K98" s="35"/>
      <c r="L98" s="39"/>
      <c r="M98" s="220"/>
      <c r="N98" s="221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137</v>
      </c>
      <c r="AU98" s="18" t="s">
        <v>80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409</v>
      </c>
      <c r="G99" s="223"/>
      <c r="H99" s="227">
        <v>35.439999999999998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78</v>
      </c>
      <c r="AY99" s="232" t="s">
        <v>128</v>
      </c>
    </row>
    <row r="100" s="2" customFormat="1" ht="16.5" customHeight="1">
      <c r="A100" s="33"/>
      <c r="B100" s="34"/>
      <c r="C100" s="243" t="s">
        <v>135</v>
      </c>
      <c r="D100" s="243" t="s">
        <v>171</v>
      </c>
      <c r="E100" s="244" t="s">
        <v>359</v>
      </c>
      <c r="F100" s="245" t="s">
        <v>349</v>
      </c>
      <c r="G100" s="246" t="s">
        <v>174</v>
      </c>
      <c r="H100" s="247">
        <v>17.719999999999999</v>
      </c>
      <c r="I100" s="248">
        <v>50</v>
      </c>
      <c r="J100" s="248">
        <f>ROUND(I100*H100,2)</f>
        <v>886</v>
      </c>
      <c r="K100" s="245" t="s">
        <v>17</v>
      </c>
      <c r="L100" s="249"/>
      <c r="M100" s="250" t="s">
        <v>17</v>
      </c>
      <c r="N100" s="251" t="s">
        <v>41</v>
      </c>
      <c r="O100" s="214">
        <v>0</v>
      </c>
      <c r="P100" s="214">
        <f>O100*H100</f>
        <v>0</v>
      </c>
      <c r="Q100" s="214">
        <v>0.001</v>
      </c>
      <c r="R100" s="214">
        <f>Q100*H100</f>
        <v>0.01772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175</v>
      </c>
      <c r="AT100" s="216" t="s">
        <v>171</v>
      </c>
      <c r="AU100" s="216" t="s">
        <v>80</v>
      </c>
      <c r="AY100" s="18" t="s">
        <v>128</v>
      </c>
      <c r="BE100" s="217">
        <f>IF(N100="základní",J100,0)</f>
        <v>886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886</v>
      </c>
      <c r="BL100" s="18" t="s">
        <v>135</v>
      </c>
      <c r="BM100" s="216" t="s">
        <v>410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411</v>
      </c>
      <c r="G101" s="223"/>
      <c r="H101" s="227">
        <v>17.719999999999999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128</v>
      </c>
    </row>
    <row r="102" s="2" customFormat="1" ht="24.15" customHeight="1">
      <c r="A102" s="33"/>
      <c r="B102" s="34"/>
      <c r="C102" s="206" t="s">
        <v>159</v>
      </c>
      <c r="D102" s="206" t="s">
        <v>130</v>
      </c>
      <c r="E102" s="207" t="s">
        <v>412</v>
      </c>
      <c r="F102" s="208" t="s">
        <v>413</v>
      </c>
      <c r="G102" s="209" t="s">
        <v>194</v>
      </c>
      <c r="H102" s="210">
        <v>2.8959999999999999</v>
      </c>
      <c r="I102" s="211">
        <v>8280</v>
      </c>
      <c r="J102" s="211">
        <f>ROUND(I102*H102,2)</f>
        <v>23978.880000000001</v>
      </c>
      <c r="K102" s="208" t="s">
        <v>134</v>
      </c>
      <c r="L102" s="39"/>
      <c r="M102" s="212" t="s">
        <v>17</v>
      </c>
      <c r="N102" s="213" t="s">
        <v>41</v>
      </c>
      <c r="O102" s="214">
        <v>20.992000000000001</v>
      </c>
      <c r="P102" s="214">
        <f>O102*H102</f>
        <v>60.792831999999997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135</v>
      </c>
      <c r="AT102" s="216" t="s">
        <v>130</v>
      </c>
      <c r="AU102" s="216" t="s">
        <v>80</v>
      </c>
      <c r="AY102" s="18" t="s">
        <v>128</v>
      </c>
      <c r="BE102" s="217">
        <f>IF(N102="základní",J102,0)</f>
        <v>23978.880000000001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23978.880000000001</v>
      </c>
      <c r="BL102" s="18" t="s">
        <v>135</v>
      </c>
      <c r="BM102" s="216" t="s">
        <v>414</v>
      </c>
    </row>
    <row r="103" s="2" customFormat="1">
      <c r="A103" s="33"/>
      <c r="B103" s="34"/>
      <c r="C103" s="35"/>
      <c r="D103" s="218" t="s">
        <v>137</v>
      </c>
      <c r="E103" s="35"/>
      <c r="F103" s="219" t="s">
        <v>415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137</v>
      </c>
      <c r="AU103" s="18" t="s">
        <v>80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416</v>
      </c>
      <c r="G104" s="223"/>
      <c r="H104" s="227">
        <v>2.8959999999999999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24.15" customHeight="1">
      <c r="A105" s="33"/>
      <c r="B105" s="34"/>
      <c r="C105" s="206" t="s">
        <v>164</v>
      </c>
      <c r="D105" s="206" t="s">
        <v>130</v>
      </c>
      <c r="E105" s="207" t="s">
        <v>417</v>
      </c>
      <c r="F105" s="208" t="s">
        <v>418</v>
      </c>
      <c r="G105" s="209" t="s">
        <v>133</v>
      </c>
      <c r="H105" s="210">
        <v>967.67999999999995</v>
      </c>
      <c r="I105" s="211">
        <v>42.5</v>
      </c>
      <c r="J105" s="211">
        <f>ROUND(I105*H105,2)</f>
        <v>41126.400000000001</v>
      </c>
      <c r="K105" s="208" t="s">
        <v>134</v>
      </c>
      <c r="L105" s="39"/>
      <c r="M105" s="212" t="s">
        <v>17</v>
      </c>
      <c r="N105" s="213" t="s">
        <v>41</v>
      </c>
      <c r="O105" s="214">
        <v>0.113</v>
      </c>
      <c r="P105" s="214">
        <f>O105*H105</f>
        <v>109.34783999999999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135</v>
      </c>
      <c r="AT105" s="216" t="s">
        <v>130</v>
      </c>
      <c r="AU105" s="216" t="s">
        <v>80</v>
      </c>
      <c r="AY105" s="18" t="s">
        <v>128</v>
      </c>
      <c r="BE105" s="217">
        <f>IF(N105="základní",J105,0)</f>
        <v>41126.400000000001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41126.400000000001</v>
      </c>
      <c r="BL105" s="18" t="s">
        <v>135</v>
      </c>
      <c r="BM105" s="216" t="s">
        <v>419</v>
      </c>
    </row>
    <row r="106" s="2" customFormat="1">
      <c r="A106" s="33"/>
      <c r="B106" s="34"/>
      <c r="C106" s="35"/>
      <c r="D106" s="218" t="s">
        <v>137</v>
      </c>
      <c r="E106" s="35"/>
      <c r="F106" s="219" t="s">
        <v>420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367</v>
      </c>
      <c r="G107" s="223"/>
      <c r="H107" s="227">
        <v>637.91999999999996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368</v>
      </c>
      <c r="G108" s="223"/>
      <c r="H108" s="227">
        <v>319.51999999999998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3" customFormat="1">
      <c r="A109" s="13"/>
      <c r="B109" s="222"/>
      <c r="C109" s="223"/>
      <c r="D109" s="224" t="s">
        <v>139</v>
      </c>
      <c r="E109" s="225" t="s">
        <v>17</v>
      </c>
      <c r="F109" s="226" t="s">
        <v>369</v>
      </c>
      <c r="G109" s="223"/>
      <c r="H109" s="227">
        <v>10.24</v>
      </c>
      <c r="I109" s="223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139</v>
      </c>
      <c r="AU109" s="232" t="s">
        <v>80</v>
      </c>
      <c r="AV109" s="13" t="s">
        <v>80</v>
      </c>
      <c r="AW109" s="13" t="s">
        <v>31</v>
      </c>
      <c r="AX109" s="13" t="s">
        <v>70</v>
      </c>
      <c r="AY109" s="232" t="s">
        <v>128</v>
      </c>
    </row>
    <row r="110" s="14" customFormat="1">
      <c r="A110" s="14"/>
      <c r="B110" s="233"/>
      <c r="C110" s="234"/>
      <c r="D110" s="224" t="s">
        <v>139</v>
      </c>
      <c r="E110" s="235" t="s">
        <v>17</v>
      </c>
      <c r="F110" s="236" t="s">
        <v>158</v>
      </c>
      <c r="G110" s="234"/>
      <c r="H110" s="237">
        <v>967.67999999999995</v>
      </c>
      <c r="I110" s="234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139</v>
      </c>
      <c r="AU110" s="242" t="s">
        <v>80</v>
      </c>
      <c r="AV110" s="14" t="s">
        <v>135</v>
      </c>
      <c r="AW110" s="14" t="s">
        <v>31</v>
      </c>
      <c r="AX110" s="14" t="s">
        <v>78</v>
      </c>
      <c r="AY110" s="242" t="s">
        <v>128</v>
      </c>
    </row>
    <row r="111" s="2" customFormat="1" ht="16.5" customHeight="1">
      <c r="A111" s="33"/>
      <c r="B111" s="34"/>
      <c r="C111" s="243" t="s">
        <v>170</v>
      </c>
      <c r="D111" s="243" t="s">
        <v>171</v>
      </c>
      <c r="E111" s="244" t="s">
        <v>370</v>
      </c>
      <c r="F111" s="245" t="s">
        <v>371</v>
      </c>
      <c r="G111" s="246" t="s">
        <v>154</v>
      </c>
      <c r="H111" s="247">
        <v>48.384</v>
      </c>
      <c r="I111" s="248">
        <v>1570</v>
      </c>
      <c r="J111" s="248">
        <f>ROUND(I111*H111,2)</f>
        <v>75962.880000000005</v>
      </c>
      <c r="K111" s="245" t="s">
        <v>134</v>
      </c>
      <c r="L111" s="249"/>
      <c r="M111" s="250" t="s">
        <v>17</v>
      </c>
      <c r="N111" s="251" t="s">
        <v>41</v>
      </c>
      <c r="O111" s="214">
        <v>0</v>
      </c>
      <c r="P111" s="214">
        <f>O111*H111</f>
        <v>0</v>
      </c>
      <c r="Q111" s="214">
        <v>0.20000000000000001</v>
      </c>
      <c r="R111" s="214">
        <f>Q111*H111</f>
        <v>9.6768000000000001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175</v>
      </c>
      <c r="AT111" s="216" t="s">
        <v>171</v>
      </c>
      <c r="AU111" s="216" t="s">
        <v>80</v>
      </c>
      <c r="AY111" s="18" t="s">
        <v>128</v>
      </c>
      <c r="BE111" s="217">
        <f>IF(N111="základní",J111,0)</f>
        <v>75962.880000000005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75962.880000000005</v>
      </c>
      <c r="BL111" s="18" t="s">
        <v>135</v>
      </c>
      <c r="BM111" s="216" t="s">
        <v>421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422</v>
      </c>
      <c r="G112" s="223"/>
      <c r="H112" s="227">
        <v>31.896000000000001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423</v>
      </c>
      <c r="G113" s="223"/>
      <c r="H113" s="227">
        <v>15.976000000000001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3" customFormat="1">
      <c r="A114" s="13"/>
      <c r="B114" s="222"/>
      <c r="C114" s="223"/>
      <c r="D114" s="224" t="s">
        <v>139</v>
      </c>
      <c r="E114" s="225" t="s">
        <v>17</v>
      </c>
      <c r="F114" s="226" t="s">
        <v>424</v>
      </c>
      <c r="G114" s="223"/>
      <c r="H114" s="227">
        <v>0.51200000000000001</v>
      </c>
      <c r="I114" s="223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128</v>
      </c>
    </row>
    <row r="115" s="14" customFormat="1">
      <c r="A115" s="14"/>
      <c r="B115" s="233"/>
      <c r="C115" s="234"/>
      <c r="D115" s="224" t="s">
        <v>139</v>
      </c>
      <c r="E115" s="235" t="s">
        <v>17</v>
      </c>
      <c r="F115" s="236" t="s">
        <v>158</v>
      </c>
      <c r="G115" s="234"/>
      <c r="H115" s="237">
        <v>48.384</v>
      </c>
      <c r="I115" s="234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139</v>
      </c>
      <c r="AU115" s="242" t="s">
        <v>80</v>
      </c>
      <c r="AV115" s="14" t="s">
        <v>135</v>
      </c>
      <c r="AW115" s="14" t="s">
        <v>31</v>
      </c>
      <c r="AX115" s="14" t="s">
        <v>78</v>
      </c>
      <c r="AY115" s="242" t="s">
        <v>128</v>
      </c>
    </row>
    <row r="116" s="2" customFormat="1" ht="21.75" customHeight="1">
      <c r="A116" s="33"/>
      <c r="B116" s="34"/>
      <c r="C116" s="206" t="s">
        <v>175</v>
      </c>
      <c r="D116" s="206" t="s">
        <v>130</v>
      </c>
      <c r="E116" s="207" t="s">
        <v>425</v>
      </c>
      <c r="F116" s="208" t="s">
        <v>426</v>
      </c>
      <c r="G116" s="209" t="s">
        <v>154</v>
      </c>
      <c r="H116" s="210">
        <v>557.29999999999995</v>
      </c>
      <c r="I116" s="211">
        <v>466</v>
      </c>
      <c r="J116" s="211">
        <f>ROUND(I116*H116,2)</f>
        <v>259701.79999999999</v>
      </c>
      <c r="K116" s="208" t="s">
        <v>134</v>
      </c>
      <c r="L116" s="39"/>
      <c r="M116" s="212" t="s">
        <v>17</v>
      </c>
      <c r="N116" s="213" t="s">
        <v>41</v>
      </c>
      <c r="O116" s="214">
        <v>1.196</v>
      </c>
      <c r="P116" s="214">
        <f>O116*H116</f>
        <v>666.53079999999989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135</v>
      </c>
      <c r="AT116" s="216" t="s">
        <v>130</v>
      </c>
      <c r="AU116" s="216" t="s">
        <v>80</v>
      </c>
      <c r="AY116" s="18" t="s">
        <v>128</v>
      </c>
      <c r="BE116" s="217">
        <f>IF(N116="základní",J116,0)</f>
        <v>259701.79999999999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259701.79999999999</v>
      </c>
      <c r="BL116" s="18" t="s">
        <v>135</v>
      </c>
      <c r="BM116" s="216" t="s">
        <v>427</v>
      </c>
    </row>
    <row r="117" s="2" customFormat="1">
      <c r="A117" s="33"/>
      <c r="B117" s="34"/>
      <c r="C117" s="35"/>
      <c r="D117" s="218" t="s">
        <v>137</v>
      </c>
      <c r="E117" s="35"/>
      <c r="F117" s="219" t="s">
        <v>428</v>
      </c>
      <c r="G117" s="35"/>
      <c r="H117" s="35"/>
      <c r="I117" s="35"/>
      <c r="J117" s="35"/>
      <c r="K117" s="35"/>
      <c r="L117" s="39"/>
      <c r="M117" s="220"/>
      <c r="N117" s="221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137</v>
      </c>
      <c r="AU117" s="18" t="s">
        <v>80</v>
      </c>
    </row>
    <row r="118" s="15" customFormat="1">
      <c r="A118" s="15"/>
      <c r="B118" s="257"/>
      <c r="C118" s="258"/>
      <c r="D118" s="224" t="s">
        <v>139</v>
      </c>
      <c r="E118" s="259" t="s">
        <v>17</v>
      </c>
      <c r="F118" s="260" t="s">
        <v>429</v>
      </c>
      <c r="G118" s="258"/>
      <c r="H118" s="259" t="s">
        <v>17</v>
      </c>
      <c r="I118" s="258"/>
      <c r="J118" s="258"/>
      <c r="K118" s="258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139</v>
      </c>
      <c r="AU118" s="265" t="s">
        <v>80</v>
      </c>
      <c r="AV118" s="15" t="s">
        <v>78</v>
      </c>
      <c r="AW118" s="15" t="s">
        <v>31</v>
      </c>
      <c r="AX118" s="15" t="s">
        <v>70</v>
      </c>
      <c r="AY118" s="265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430</v>
      </c>
      <c r="G119" s="223"/>
      <c r="H119" s="227">
        <v>357.60000000000002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3" customFormat="1">
      <c r="A120" s="13"/>
      <c r="B120" s="222"/>
      <c r="C120" s="223"/>
      <c r="D120" s="224" t="s">
        <v>139</v>
      </c>
      <c r="E120" s="225" t="s">
        <v>17</v>
      </c>
      <c r="F120" s="226" t="s">
        <v>431</v>
      </c>
      <c r="G120" s="223"/>
      <c r="H120" s="227">
        <v>199.69999999999999</v>
      </c>
      <c r="I120" s="223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139</v>
      </c>
      <c r="AU120" s="232" t="s">
        <v>80</v>
      </c>
      <c r="AV120" s="13" t="s">
        <v>80</v>
      </c>
      <c r="AW120" s="13" t="s">
        <v>31</v>
      </c>
      <c r="AX120" s="13" t="s">
        <v>70</v>
      </c>
      <c r="AY120" s="232" t="s">
        <v>128</v>
      </c>
    </row>
    <row r="121" s="14" customFormat="1">
      <c r="A121" s="14"/>
      <c r="B121" s="233"/>
      <c r="C121" s="234"/>
      <c r="D121" s="224" t="s">
        <v>139</v>
      </c>
      <c r="E121" s="235" t="s">
        <v>17</v>
      </c>
      <c r="F121" s="236" t="s">
        <v>158</v>
      </c>
      <c r="G121" s="234"/>
      <c r="H121" s="237">
        <v>557.29999999999995</v>
      </c>
      <c r="I121" s="234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139</v>
      </c>
      <c r="AU121" s="242" t="s">
        <v>80</v>
      </c>
      <c r="AV121" s="14" t="s">
        <v>135</v>
      </c>
      <c r="AW121" s="14" t="s">
        <v>31</v>
      </c>
      <c r="AX121" s="14" t="s">
        <v>78</v>
      </c>
      <c r="AY121" s="242" t="s">
        <v>128</v>
      </c>
    </row>
    <row r="122" s="2" customFormat="1" ht="21.75" customHeight="1">
      <c r="A122" s="33"/>
      <c r="B122" s="34"/>
      <c r="C122" s="206" t="s">
        <v>185</v>
      </c>
      <c r="D122" s="206" t="s">
        <v>130</v>
      </c>
      <c r="E122" s="207" t="s">
        <v>375</v>
      </c>
      <c r="F122" s="208" t="s">
        <v>376</v>
      </c>
      <c r="G122" s="209" t="s">
        <v>154</v>
      </c>
      <c r="H122" s="210">
        <v>557.29999999999995</v>
      </c>
      <c r="I122" s="211">
        <v>389</v>
      </c>
      <c r="J122" s="211">
        <f>ROUND(I122*H122,2)</f>
        <v>216789.70000000001</v>
      </c>
      <c r="K122" s="208" t="s">
        <v>134</v>
      </c>
      <c r="L122" s="39"/>
      <c r="M122" s="212" t="s">
        <v>17</v>
      </c>
      <c r="N122" s="213" t="s">
        <v>41</v>
      </c>
      <c r="O122" s="214">
        <v>0.45200000000000001</v>
      </c>
      <c r="P122" s="214">
        <f>O122*H122</f>
        <v>251.89959999999999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216789.70000000001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216789.70000000001</v>
      </c>
      <c r="BL122" s="18" t="s">
        <v>135</v>
      </c>
      <c r="BM122" s="216" t="s">
        <v>432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378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13" customFormat="1">
      <c r="A124" s="13"/>
      <c r="B124" s="222"/>
      <c r="C124" s="223"/>
      <c r="D124" s="224" t="s">
        <v>139</v>
      </c>
      <c r="E124" s="225" t="s">
        <v>17</v>
      </c>
      <c r="F124" s="226" t="s">
        <v>433</v>
      </c>
      <c r="G124" s="223"/>
      <c r="H124" s="227">
        <v>557.29999999999995</v>
      </c>
      <c r="I124" s="223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139</v>
      </c>
      <c r="AU124" s="232" t="s">
        <v>80</v>
      </c>
      <c r="AV124" s="13" t="s">
        <v>80</v>
      </c>
      <c r="AW124" s="13" t="s">
        <v>31</v>
      </c>
      <c r="AX124" s="13" t="s">
        <v>78</v>
      </c>
      <c r="AY124" s="232" t="s">
        <v>128</v>
      </c>
    </row>
    <row r="125" s="2" customFormat="1" ht="24.15" customHeight="1">
      <c r="A125" s="33"/>
      <c r="B125" s="34"/>
      <c r="C125" s="206" t="s">
        <v>191</v>
      </c>
      <c r="D125" s="206" t="s">
        <v>130</v>
      </c>
      <c r="E125" s="207" t="s">
        <v>381</v>
      </c>
      <c r="F125" s="208" t="s">
        <v>382</v>
      </c>
      <c r="G125" s="209" t="s">
        <v>154</v>
      </c>
      <c r="H125" s="210">
        <v>557.29999999999995</v>
      </c>
      <c r="I125" s="211">
        <v>23.5</v>
      </c>
      <c r="J125" s="211">
        <f>ROUND(I125*H125,2)</f>
        <v>13096.549999999999</v>
      </c>
      <c r="K125" s="208" t="s">
        <v>134</v>
      </c>
      <c r="L125" s="39"/>
      <c r="M125" s="212" t="s">
        <v>17</v>
      </c>
      <c r="N125" s="213" t="s">
        <v>41</v>
      </c>
      <c r="O125" s="214">
        <v>0.028000000000000001</v>
      </c>
      <c r="P125" s="214">
        <f>O125*H125</f>
        <v>15.604399999999998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135</v>
      </c>
      <c r="AT125" s="216" t="s">
        <v>130</v>
      </c>
      <c r="AU125" s="216" t="s">
        <v>80</v>
      </c>
      <c r="AY125" s="18" t="s">
        <v>128</v>
      </c>
      <c r="BE125" s="217">
        <f>IF(N125="základní",J125,0)</f>
        <v>13096.549999999999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13096.549999999999</v>
      </c>
      <c r="BL125" s="18" t="s">
        <v>135</v>
      </c>
      <c r="BM125" s="216" t="s">
        <v>434</v>
      </c>
    </row>
    <row r="126" s="2" customFormat="1">
      <c r="A126" s="33"/>
      <c r="B126" s="34"/>
      <c r="C126" s="35"/>
      <c r="D126" s="218" t="s">
        <v>137</v>
      </c>
      <c r="E126" s="35"/>
      <c r="F126" s="219" t="s">
        <v>384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137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435</v>
      </c>
      <c r="G127" s="223"/>
      <c r="H127" s="227">
        <v>557.29999999999995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78</v>
      </c>
      <c r="AY127" s="232" t="s">
        <v>128</v>
      </c>
    </row>
    <row r="128" s="2" customFormat="1" ht="16.5" customHeight="1">
      <c r="A128" s="33"/>
      <c r="B128" s="34"/>
      <c r="C128" s="206" t="s">
        <v>198</v>
      </c>
      <c r="D128" s="206" t="s">
        <v>130</v>
      </c>
      <c r="E128" s="207" t="s">
        <v>436</v>
      </c>
      <c r="F128" s="208" t="s">
        <v>437</v>
      </c>
      <c r="G128" s="209" t="s">
        <v>249</v>
      </c>
      <c r="H128" s="210">
        <v>188</v>
      </c>
      <c r="I128" s="211">
        <v>55.899999999999999</v>
      </c>
      <c r="J128" s="211">
        <f>ROUND(I128*H128,2)</f>
        <v>10509.200000000001</v>
      </c>
      <c r="K128" s="208" t="s">
        <v>17</v>
      </c>
      <c r="L128" s="39"/>
      <c r="M128" s="212" t="s">
        <v>17</v>
      </c>
      <c r="N128" s="213" t="s">
        <v>41</v>
      </c>
      <c r="O128" s="214">
        <v>0.16200000000000001</v>
      </c>
      <c r="P128" s="214">
        <f>O128*H128</f>
        <v>30.456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135</v>
      </c>
      <c r="AT128" s="216" t="s">
        <v>130</v>
      </c>
      <c r="AU128" s="216" t="s">
        <v>80</v>
      </c>
      <c r="AY128" s="18" t="s">
        <v>128</v>
      </c>
      <c r="BE128" s="217">
        <f>IF(N128="základní",J128,0)</f>
        <v>10509.200000000001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10509.200000000001</v>
      </c>
      <c r="BL128" s="18" t="s">
        <v>135</v>
      </c>
      <c r="BM128" s="216" t="s">
        <v>438</v>
      </c>
    </row>
    <row r="129" s="2" customFormat="1">
      <c r="A129" s="33"/>
      <c r="B129" s="34"/>
      <c r="C129" s="35"/>
      <c r="D129" s="224" t="s">
        <v>177</v>
      </c>
      <c r="E129" s="35"/>
      <c r="F129" s="252" t="s">
        <v>439</v>
      </c>
      <c r="G129" s="35"/>
      <c r="H129" s="35"/>
      <c r="I129" s="35"/>
      <c r="J129" s="35"/>
      <c r="K129" s="35"/>
      <c r="L129" s="39"/>
      <c r="M129" s="220"/>
      <c r="N129" s="221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177</v>
      </c>
      <c r="AU129" s="18" t="s">
        <v>80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440</v>
      </c>
      <c r="G130" s="223"/>
      <c r="H130" s="227">
        <v>188.44999999999999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70</v>
      </c>
      <c r="AY130" s="232" t="s">
        <v>128</v>
      </c>
    </row>
    <row r="131" s="14" customFormat="1">
      <c r="A131" s="14"/>
      <c r="B131" s="233"/>
      <c r="C131" s="234"/>
      <c r="D131" s="224" t="s">
        <v>139</v>
      </c>
      <c r="E131" s="235" t="s">
        <v>17</v>
      </c>
      <c r="F131" s="236" t="s">
        <v>158</v>
      </c>
      <c r="G131" s="234"/>
      <c r="H131" s="237">
        <v>188.44999999999999</v>
      </c>
      <c r="I131" s="234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139</v>
      </c>
      <c r="AU131" s="242" t="s">
        <v>80</v>
      </c>
      <c r="AV131" s="14" t="s">
        <v>135</v>
      </c>
      <c r="AW131" s="14" t="s">
        <v>31</v>
      </c>
      <c r="AX131" s="14" t="s">
        <v>70</v>
      </c>
      <c r="AY131" s="242" t="s">
        <v>128</v>
      </c>
    </row>
    <row r="132" s="13" customFormat="1">
      <c r="A132" s="13"/>
      <c r="B132" s="222"/>
      <c r="C132" s="223"/>
      <c r="D132" s="224" t="s">
        <v>139</v>
      </c>
      <c r="E132" s="225" t="s">
        <v>17</v>
      </c>
      <c r="F132" s="226" t="s">
        <v>441</v>
      </c>
      <c r="G132" s="223"/>
      <c r="H132" s="227">
        <v>188</v>
      </c>
      <c r="I132" s="223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139</v>
      </c>
      <c r="AU132" s="232" t="s">
        <v>80</v>
      </c>
      <c r="AV132" s="13" t="s">
        <v>80</v>
      </c>
      <c r="AW132" s="13" t="s">
        <v>31</v>
      </c>
      <c r="AX132" s="13" t="s">
        <v>70</v>
      </c>
      <c r="AY132" s="232" t="s">
        <v>128</v>
      </c>
    </row>
    <row r="133" s="14" customFormat="1">
      <c r="A133" s="14"/>
      <c r="B133" s="233"/>
      <c r="C133" s="234"/>
      <c r="D133" s="224" t="s">
        <v>139</v>
      </c>
      <c r="E133" s="235" t="s">
        <v>17</v>
      </c>
      <c r="F133" s="236" t="s">
        <v>158</v>
      </c>
      <c r="G133" s="234"/>
      <c r="H133" s="237">
        <v>188</v>
      </c>
      <c r="I133" s="234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139</v>
      </c>
      <c r="AU133" s="242" t="s">
        <v>80</v>
      </c>
      <c r="AV133" s="14" t="s">
        <v>135</v>
      </c>
      <c r="AW133" s="14" t="s">
        <v>31</v>
      </c>
      <c r="AX133" s="14" t="s">
        <v>78</v>
      </c>
      <c r="AY133" s="242" t="s">
        <v>128</v>
      </c>
    </row>
    <row r="134" s="2" customFormat="1" ht="24.15" customHeight="1">
      <c r="A134" s="33"/>
      <c r="B134" s="34"/>
      <c r="C134" s="243" t="s">
        <v>205</v>
      </c>
      <c r="D134" s="243" t="s">
        <v>171</v>
      </c>
      <c r="E134" s="244" t="s">
        <v>442</v>
      </c>
      <c r="F134" s="245" t="s">
        <v>286</v>
      </c>
      <c r="G134" s="246" t="s">
        <v>249</v>
      </c>
      <c r="H134" s="247">
        <v>188</v>
      </c>
      <c r="I134" s="248">
        <v>80</v>
      </c>
      <c r="J134" s="248">
        <f>ROUND(I134*H134,2)</f>
        <v>15040</v>
      </c>
      <c r="K134" s="245" t="s">
        <v>17</v>
      </c>
      <c r="L134" s="249"/>
      <c r="M134" s="250" t="s">
        <v>17</v>
      </c>
      <c r="N134" s="251" t="s">
        <v>41</v>
      </c>
      <c r="O134" s="214">
        <v>0</v>
      </c>
      <c r="P134" s="214">
        <f>O134*H134</f>
        <v>0</v>
      </c>
      <c r="Q134" s="214">
        <v>0.01</v>
      </c>
      <c r="R134" s="214">
        <f>Q134*H134</f>
        <v>1.8800000000000001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175</v>
      </c>
      <c r="AT134" s="216" t="s">
        <v>171</v>
      </c>
      <c r="AU134" s="216" t="s">
        <v>80</v>
      </c>
      <c r="AY134" s="18" t="s">
        <v>128</v>
      </c>
      <c r="BE134" s="217">
        <f>IF(N134="základní",J134,0)</f>
        <v>15040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15040</v>
      </c>
      <c r="BL134" s="18" t="s">
        <v>135</v>
      </c>
      <c r="BM134" s="216" t="s">
        <v>443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441</v>
      </c>
      <c r="G135" s="223"/>
      <c r="H135" s="227">
        <v>188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128</v>
      </c>
    </row>
    <row r="136" s="12" customFormat="1" ht="22.8" customHeight="1">
      <c r="A136" s="12"/>
      <c r="B136" s="191"/>
      <c r="C136" s="192"/>
      <c r="D136" s="193" t="s">
        <v>69</v>
      </c>
      <c r="E136" s="204" t="s">
        <v>146</v>
      </c>
      <c r="F136" s="204" t="s">
        <v>204</v>
      </c>
      <c r="G136" s="192"/>
      <c r="H136" s="192"/>
      <c r="I136" s="192"/>
      <c r="J136" s="205">
        <f>BK136</f>
        <v>30000</v>
      </c>
      <c r="K136" s="192"/>
      <c r="L136" s="196"/>
      <c r="M136" s="197"/>
      <c r="N136" s="198"/>
      <c r="O136" s="198"/>
      <c r="P136" s="199">
        <f>P137</f>
        <v>0.66500000000000004</v>
      </c>
      <c r="Q136" s="198"/>
      <c r="R136" s="199">
        <f>R137</f>
        <v>0.00123</v>
      </c>
      <c r="S136" s="198"/>
      <c r="T136" s="20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78</v>
      </c>
      <c r="AT136" s="202" t="s">
        <v>69</v>
      </c>
      <c r="AU136" s="202" t="s">
        <v>78</v>
      </c>
      <c r="AY136" s="201" t="s">
        <v>128</v>
      </c>
      <c r="BK136" s="203">
        <f>BK137</f>
        <v>30000</v>
      </c>
    </row>
    <row r="137" s="2" customFormat="1" ht="24.15" customHeight="1">
      <c r="A137" s="33"/>
      <c r="B137" s="34"/>
      <c r="C137" s="206" t="s">
        <v>211</v>
      </c>
      <c r="D137" s="206" t="s">
        <v>130</v>
      </c>
      <c r="E137" s="207" t="s">
        <v>444</v>
      </c>
      <c r="F137" s="208" t="s">
        <v>445</v>
      </c>
      <c r="G137" s="209" t="s">
        <v>446</v>
      </c>
      <c r="H137" s="210">
        <v>1</v>
      </c>
      <c r="I137" s="211">
        <v>30000</v>
      </c>
      <c r="J137" s="211">
        <f>ROUND(I137*H137,2)</f>
        <v>30000</v>
      </c>
      <c r="K137" s="208" t="s">
        <v>17</v>
      </c>
      <c r="L137" s="39"/>
      <c r="M137" s="212" t="s">
        <v>17</v>
      </c>
      <c r="N137" s="213" t="s">
        <v>41</v>
      </c>
      <c r="O137" s="214">
        <v>0.66500000000000004</v>
      </c>
      <c r="P137" s="214">
        <f>O137*H137</f>
        <v>0.66500000000000004</v>
      </c>
      <c r="Q137" s="214">
        <v>0.00123</v>
      </c>
      <c r="R137" s="214">
        <f>Q137*H137</f>
        <v>0.00123</v>
      </c>
      <c r="S137" s="214">
        <v>0</v>
      </c>
      <c r="T137" s="21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6" t="s">
        <v>135</v>
      </c>
      <c r="AT137" s="216" t="s">
        <v>130</v>
      </c>
      <c r="AU137" s="216" t="s">
        <v>80</v>
      </c>
      <c r="AY137" s="18" t="s">
        <v>128</v>
      </c>
      <c r="BE137" s="217">
        <f>IF(N137="základní",J137,0)</f>
        <v>30000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78</v>
      </c>
      <c r="BK137" s="217">
        <f>ROUND(I137*H137,2)</f>
        <v>30000</v>
      </c>
      <c r="BL137" s="18" t="s">
        <v>135</v>
      </c>
      <c r="BM137" s="216" t="s">
        <v>447</v>
      </c>
    </row>
    <row r="138" s="12" customFormat="1" ht="22.8" customHeight="1">
      <c r="A138" s="12"/>
      <c r="B138" s="191"/>
      <c r="C138" s="192"/>
      <c r="D138" s="193" t="s">
        <v>69</v>
      </c>
      <c r="E138" s="204" t="s">
        <v>238</v>
      </c>
      <c r="F138" s="204" t="s">
        <v>239</v>
      </c>
      <c r="G138" s="192"/>
      <c r="H138" s="192"/>
      <c r="I138" s="192"/>
      <c r="J138" s="205">
        <f>BK138</f>
        <v>12523.68</v>
      </c>
      <c r="K138" s="192"/>
      <c r="L138" s="196"/>
      <c r="M138" s="197"/>
      <c r="N138" s="198"/>
      <c r="O138" s="198"/>
      <c r="P138" s="199">
        <f>SUM(P139:P140)</f>
        <v>23.226788000000003</v>
      </c>
      <c r="Q138" s="198"/>
      <c r="R138" s="199">
        <f>SUM(R139:R140)</f>
        <v>0</v>
      </c>
      <c r="S138" s="198"/>
      <c r="T138" s="20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78</v>
      </c>
      <c r="AT138" s="202" t="s">
        <v>69</v>
      </c>
      <c r="AU138" s="202" t="s">
        <v>78</v>
      </c>
      <c r="AY138" s="201" t="s">
        <v>128</v>
      </c>
      <c r="BK138" s="203">
        <f>SUM(BK139:BK140)</f>
        <v>12523.68</v>
      </c>
    </row>
    <row r="139" s="2" customFormat="1" ht="24.15" customHeight="1">
      <c r="A139" s="33"/>
      <c r="B139" s="34"/>
      <c r="C139" s="206" t="s">
        <v>219</v>
      </c>
      <c r="D139" s="206" t="s">
        <v>130</v>
      </c>
      <c r="E139" s="207" t="s">
        <v>241</v>
      </c>
      <c r="F139" s="208" t="s">
        <v>242</v>
      </c>
      <c r="G139" s="209" t="s">
        <v>243</v>
      </c>
      <c r="H139" s="210">
        <v>11.596</v>
      </c>
      <c r="I139" s="211">
        <v>1080</v>
      </c>
      <c r="J139" s="211">
        <f>ROUND(I139*H139,2)</f>
        <v>12523.68</v>
      </c>
      <c r="K139" s="208" t="s">
        <v>134</v>
      </c>
      <c r="L139" s="39"/>
      <c r="M139" s="212" t="s">
        <v>17</v>
      </c>
      <c r="N139" s="213" t="s">
        <v>41</v>
      </c>
      <c r="O139" s="214">
        <v>2.0030000000000001</v>
      </c>
      <c r="P139" s="214">
        <f>O139*H139</f>
        <v>23.226788000000003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135</v>
      </c>
      <c r="AT139" s="216" t="s">
        <v>130</v>
      </c>
      <c r="AU139" s="216" t="s">
        <v>80</v>
      </c>
      <c r="AY139" s="18" t="s">
        <v>128</v>
      </c>
      <c r="BE139" s="217">
        <f>IF(N139="základní",J139,0)</f>
        <v>12523.68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12523.68</v>
      </c>
      <c r="BL139" s="18" t="s">
        <v>135</v>
      </c>
      <c r="BM139" s="216" t="s">
        <v>448</v>
      </c>
    </row>
    <row r="140" s="2" customFormat="1">
      <c r="A140" s="33"/>
      <c r="B140" s="34"/>
      <c r="C140" s="35"/>
      <c r="D140" s="218" t="s">
        <v>137</v>
      </c>
      <c r="E140" s="35"/>
      <c r="F140" s="219" t="s">
        <v>245</v>
      </c>
      <c r="G140" s="35"/>
      <c r="H140" s="35"/>
      <c r="I140" s="35"/>
      <c r="J140" s="35"/>
      <c r="K140" s="35"/>
      <c r="L140" s="39"/>
      <c r="M140" s="253"/>
      <c r="N140" s="254"/>
      <c r="O140" s="255"/>
      <c r="P140" s="255"/>
      <c r="Q140" s="255"/>
      <c r="R140" s="255"/>
      <c r="S140" s="255"/>
      <c r="T140" s="256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137</v>
      </c>
      <c r="AU140" s="18" t="s">
        <v>80</v>
      </c>
    </row>
    <row r="141" s="2" customFormat="1" ht="6.96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9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sheet="1" autoFilter="0" formatColumns="0" formatRows="0" objects="1" scenarios="1" spinCount="100000" saltValue="Z3mUvhQUu/wkgMVPSbVqdjzJuBhLY5NTWrUIv0sPsSFXiNAopwOEcqK1jshtMknHqAgS0mPUwM3Ii1lBKAv6eg==" hashValue="q/StmsdbjnLmHUoy6cejgXnsExKcYxZ4S9TvXwGciScW7MazSggn83vQ74pM32uXnJOZycqFFdHfexRdyeaCnA==" algorithmName="SHA-512" password="CC35"/>
  <autoFilter ref="C88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3"/>
    <hyperlink ref="F98" r:id="rId2" display="https://podminky.urs.cz/item/CS_URS_2022_02/184813134"/>
    <hyperlink ref="F103" r:id="rId3" display="https://podminky.urs.cz/item/CS_URS_2022_02/184851613"/>
    <hyperlink ref="F106" r:id="rId4" display="https://podminky.urs.cz/item/CS_URS_2022_02/184911421"/>
    <hyperlink ref="F117" r:id="rId5" display="https://podminky.urs.cz/item/CS_URS_2022_02/185804311"/>
    <hyperlink ref="F123" r:id="rId6" display="https://podminky.urs.cz/item/CS_URS_2022_02/185851121"/>
    <hyperlink ref="F126" r:id="rId7" display="https://podminky.urs.cz/item/CS_URS_2022_02/185851129"/>
    <hyperlink ref="F140" r:id="rId8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401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402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449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621917.88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ROUND((SUM(BE89:BE139)),  2)</f>
        <v>621917.88</v>
      </c>
      <c r="G35" s="33"/>
      <c r="H35" s="33"/>
      <c r="I35" s="152">
        <v>0.20999999999999999</v>
      </c>
      <c r="J35" s="151">
        <f>ROUND(((SUM(BE89:BE139))*I35),  2)</f>
        <v>130602.75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ROUND((SUM(BF89:BF139)),  2)</f>
        <v>0</v>
      </c>
      <c r="G36" s="33"/>
      <c r="H36" s="33"/>
      <c r="I36" s="152">
        <v>0.14999999999999999</v>
      </c>
      <c r="J36" s="151">
        <f>ROUND(((SUM(BF89:BF139))*I36),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ROUND((SUM(BG89:BG139)),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ROUND((SUM(BH89:BH139)),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ROUND((SUM(BI89:BI139)),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752520.63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5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401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402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210030-04-03-02 - Následná péče - 2.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621917.88000000012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621917.88000000012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579394.20000000007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J135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J137</f>
        <v>12523.68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5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401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402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210030-04-03-02 - Následná péče - 2.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621917.88000000012</v>
      </c>
      <c r="K89" s="35"/>
      <c r="L89" s="39"/>
      <c r="M89" s="89"/>
      <c r="N89" s="187"/>
      <c r="O89" s="90"/>
      <c r="P89" s="188">
        <f>P90</f>
        <v>1028.2512999999999</v>
      </c>
      <c r="Q89" s="90"/>
      <c r="R89" s="188">
        <f>R90</f>
        <v>11.59572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621917.88000000012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621917.88000000012</v>
      </c>
      <c r="K90" s="192"/>
      <c r="L90" s="196"/>
      <c r="M90" s="197"/>
      <c r="N90" s="198"/>
      <c r="O90" s="198"/>
      <c r="P90" s="199">
        <f>P91+P135+P137</f>
        <v>1028.2512999999999</v>
      </c>
      <c r="Q90" s="198"/>
      <c r="R90" s="199">
        <f>R91+R135+R137</f>
        <v>11.59572</v>
      </c>
      <c r="S90" s="198"/>
      <c r="T90" s="200">
        <f>T91+T135+T137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BK91+BK135+BK137</f>
        <v>621917.88000000012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579394.20000000007</v>
      </c>
      <c r="K91" s="192"/>
      <c r="L91" s="196"/>
      <c r="M91" s="197"/>
      <c r="N91" s="198"/>
      <c r="O91" s="198"/>
      <c r="P91" s="199">
        <f>SUM(P92:P134)</f>
        <v>1004.3595119999999</v>
      </c>
      <c r="Q91" s="198"/>
      <c r="R91" s="199">
        <f>SUM(R92:R134)</f>
        <v>11.59449</v>
      </c>
      <c r="S91" s="198"/>
      <c r="T91" s="200">
        <f>SUM(T92:T134)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SUM(BK92:BK134)</f>
        <v>579394.20000000007</v>
      </c>
    </row>
    <row r="92" s="2" customFormat="1" ht="37.8" customHeight="1">
      <c r="A92" s="33"/>
      <c r="B92" s="34"/>
      <c r="C92" s="206" t="s">
        <v>78</v>
      </c>
      <c r="D92" s="206" t="s">
        <v>130</v>
      </c>
      <c r="E92" s="207" t="s">
        <v>353</v>
      </c>
      <c r="F92" s="208" t="s">
        <v>354</v>
      </c>
      <c r="G92" s="209" t="s">
        <v>344</v>
      </c>
      <c r="H92" s="210">
        <v>75.379999999999995</v>
      </c>
      <c r="I92" s="211">
        <v>255</v>
      </c>
      <c r="J92" s="211">
        <f>ROUND(I92*H92,2)</f>
        <v>19221.900000000001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56.534999999999997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19221.900000000001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19221.900000000001</v>
      </c>
      <c r="BL92" s="18" t="s">
        <v>135</v>
      </c>
      <c r="BM92" s="216" t="s">
        <v>450</v>
      </c>
    </row>
    <row r="93" s="2" customFormat="1">
      <c r="A93" s="33"/>
      <c r="B93" s="34"/>
      <c r="C93" s="35"/>
      <c r="D93" s="218" t="s">
        <v>137</v>
      </c>
      <c r="E93" s="35"/>
      <c r="F93" s="219" t="s">
        <v>356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405</v>
      </c>
      <c r="G94" s="223"/>
      <c r="H94" s="227">
        <v>39.939999999999998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409</v>
      </c>
      <c r="G95" s="223"/>
      <c r="H95" s="227">
        <v>35.439999999999998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4" customFormat="1">
      <c r="A96" s="14"/>
      <c r="B96" s="233"/>
      <c r="C96" s="234"/>
      <c r="D96" s="224" t="s">
        <v>139</v>
      </c>
      <c r="E96" s="235" t="s">
        <v>17</v>
      </c>
      <c r="F96" s="236" t="s">
        <v>158</v>
      </c>
      <c r="G96" s="234"/>
      <c r="H96" s="237">
        <v>75.379999999999995</v>
      </c>
      <c r="I96" s="234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139</v>
      </c>
      <c r="AU96" s="242" t="s">
        <v>80</v>
      </c>
      <c r="AV96" s="14" t="s">
        <v>135</v>
      </c>
      <c r="AW96" s="14" t="s">
        <v>31</v>
      </c>
      <c r="AX96" s="14" t="s">
        <v>78</v>
      </c>
      <c r="AY96" s="242" t="s">
        <v>128</v>
      </c>
    </row>
    <row r="97" s="2" customFormat="1" ht="16.5" customHeight="1">
      <c r="A97" s="33"/>
      <c r="B97" s="34"/>
      <c r="C97" s="243" t="s">
        <v>80</v>
      </c>
      <c r="D97" s="243" t="s">
        <v>171</v>
      </c>
      <c r="E97" s="244" t="s">
        <v>359</v>
      </c>
      <c r="F97" s="245" t="s">
        <v>349</v>
      </c>
      <c r="G97" s="246" t="s">
        <v>174</v>
      </c>
      <c r="H97" s="247">
        <v>37.689999999999998</v>
      </c>
      <c r="I97" s="248">
        <v>50</v>
      </c>
      <c r="J97" s="248">
        <f>ROUND(I97*H97,2)</f>
        <v>1884.5</v>
      </c>
      <c r="K97" s="245" t="s">
        <v>17</v>
      </c>
      <c r="L97" s="249"/>
      <c r="M97" s="250" t="s">
        <v>17</v>
      </c>
      <c r="N97" s="251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0.037690000000000001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175</v>
      </c>
      <c r="AT97" s="216" t="s">
        <v>171</v>
      </c>
      <c r="AU97" s="216" t="s">
        <v>80</v>
      </c>
      <c r="AY97" s="18" t="s">
        <v>128</v>
      </c>
      <c r="BE97" s="217">
        <f>IF(N97="základní",J97,0)</f>
        <v>1884.5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1884.5</v>
      </c>
      <c r="BL97" s="18" t="s">
        <v>135</v>
      </c>
      <c r="BM97" s="216" t="s">
        <v>451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407</v>
      </c>
      <c r="G98" s="223"/>
      <c r="H98" s="227">
        <v>19.969999999999999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411</v>
      </c>
      <c r="G99" s="223"/>
      <c r="H99" s="227">
        <v>17.719999999999999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4" customFormat="1">
      <c r="A100" s="14"/>
      <c r="B100" s="233"/>
      <c r="C100" s="234"/>
      <c r="D100" s="224" t="s">
        <v>139</v>
      </c>
      <c r="E100" s="235" t="s">
        <v>17</v>
      </c>
      <c r="F100" s="236" t="s">
        <v>158</v>
      </c>
      <c r="G100" s="234"/>
      <c r="H100" s="237">
        <v>37.689999999999998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139</v>
      </c>
      <c r="AU100" s="242" t="s">
        <v>80</v>
      </c>
      <c r="AV100" s="14" t="s">
        <v>135</v>
      </c>
      <c r="AW100" s="14" t="s">
        <v>31</v>
      </c>
      <c r="AX100" s="14" t="s">
        <v>78</v>
      </c>
      <c r="AY100" s="242" t="s">
        <v>128</v>
      </c>
    </row>
    <row r="101" s="2" customFormat="1" ht="24.15" customHeight="1">
      <c r="A101" s="33"/>
      <c r="B101" s="34"/>
      <c r="C101" s="206" t="s">
        <v>146</v>
      </c>
      <c r="D101" s="206" t="s">
        <v>130</v>
      </c>
      <c r="E101" s="207" t="s">
        <v>412</v>
      </c>
      <c r="F101" s="208" t="s">
        <v>413</v>
      </c>
      <c r="G101" s="209" t="s">
        <v>194</v>
      </c>
      <c r="H101" s="210">
        <v>2.8959999999999999</v>
      </c>
      <c r="I101" s="211">
        <v>8280</v>
      </c>
      <c r="J101" s="211">
        <f>ROUND(I101*H101,2)</f>
        <v>23978.880000000001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60.792831999999997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23978.880000000001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23978.880000000001</v>
      </c>
      <c r="BL101" s="18" t="s">
        <v>135</v>
      </c>
      <c r="BM101" s="216" t="s">
        <v>452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415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416</v>
      </c>
      <c r="G103" s="223"/>
      <c r="H103" s="227">
        <v>2.8959999999999999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24.15" customHeight="1">
      <c r="A104" s="33"/>
      <c r="B104" s="34"/>
      <c r="C104" s="206" t="s">
        <v>135</v>
      </c>
      <c r="D104" s="206" t="s">
        <v>130</v>
      </c>
      <c r="E104" s="207" t="s">
        <v>417</v>
      </c>
      <c r="F104" s="208" t="s">
        <v>418</v>
      </c>
      <c r="G104" s="209" t="s">
        <v>133</v>
      </c>
      <c r="H104" s="210">
        <v>967.67999999999995</v>
      </c>
      <c r="I104" s="211">
        <v>42.5</v>
      </c>
      <c r="J104" s="211">
        <f>ROUND(I104*H104,2)</f>
        <v>41126.400000000001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109.34783999999999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41126.400000000001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41126.400000000001</v>
      </c>
      <c r="BL104" s="18" t="s">
        <v>135</v>
      </c>
      <c r="BM104" s="216" t="s">
        <v>453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420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367</v>
      </c>
      <c r="G106" s="223"/>
      <c r="H106" s="227">
        <v>637.91999999999996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368</v>
      </c>
      <c r="G107" s="223"/>
      <c r="H107" s="227">
        <v>319.51999999999998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369</v>
      </c>
      <c r="G108" s="223"/>
      <c r="H108" s="227">
        <v>10.24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4" customFormat="1">
      <c r="A109" s="14"/>
      <c r="B109" s="233"/>
      <c r="C109" s="234"/>
      <c r="D109" s="224" t="s">
        <v>139</v>
      </c>
      <c r="E109" s="235" t="s">
        <v>17</v>
      </c>
      <c r="F109" s="236" t="s">
        <v>158</v>
      </c>
      <c r="G109" s="234"/>
      <c r="H109" s="237">
        <v>967.67999999999995</v>
      </c>
      <c r="I109" s="234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139</v>
      </c>
      <c r="AU109" s="242" t="s">
        <v>80</v>
      </c>
      <c r="AV109" s="14" t="s">
        <v>135</v>
      </c>
      <c r="AW109" s="14" t="s">
        <v>31</v>
      </c>
      <c r="AX109" s="14" t="s">
        <v>78</v>
      </c>
      <c r="AY109" s="242" t="s">
        <v>128</v>
      </c>
    </row>
    <row r="110" s="2" customFormat="1" ht="16.5" customHeight="1">
      <c r="A110" s="33"/>
      <c r="B110" s="34"/>
      <c r="C110" s="243" t="s">
        <v>159</v>
      </c>
      <c r="D110" s="243" t="s">
        <v>171</v>
      </c>
      <c r="E110" s="244" t="s">
        <v>370</v>
      </c>
      <c r="F110" s="245" t="s">
        <v>371</v>
      </c>
      <c r="G110" s="246" t="s">
        <v>154</v>
      </c>
      <c r="H110" s="247">
        <v>48.384</v>
      </c>
      <c r="I110" s="248">
        <v>1570</v>
      </c>
      <c r="J110" s="248">
        <f>ROUND(I110*H110,2)</f>
        <v>75962.880000000005</v>
      </c>
      <c r="K110" s="245" t="s">
        <v>134</v>
      </c>
      <c r="L110" s="249"/>
      <c r="M110" s="250" t="s">
        <v>17</v>
      </c>
      <c r="N110" s="251" t="s">
        <v>41</v>
      </c>
      <c r="O110" s="214">
        <v>0</v>
      </c>
      <c r="P110" s="214">
        <f>O110*H110</f>
        <v>0</v>
      </c>
      <c r="Q110" s="214">
        <v>0.20000000000000001</v>
      </c>
      <c r="R110" s="214">
        <f>Q110*H110</f>
        <v>9.6768000000000001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175</v>
      </c>
      <c r="AT110" s="216" t="s">
        <v>171</v>
      </c>
      <c r="AU110" s="216" t="s">
        <v>80</v>
      </c>
      <c r="AY110" s="18" t="s">
        <v>128</v>
      </c>
      <c r="BE110" s="217">
        <f>IF(N110="základní",J110,0)</f>
        <v>75962.880000000005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75962.880000000005</v>
      </c>
      <c r="BL110" s="18" t="s">
        <v>135</v>
      </c>
      <c r="BM110" s="216" t="s">
        <v>454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422</v>
      </c>
      <c r="G111" s="223"/>
      <c r="H111" s="227">
        <v>31.896000000000001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423</v>
      </c>
      <c r="G112" s="223"/>
      <c r="H112" s="227">
        <v>15.976000000000001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424</v>
      </c>
      <c r="G113" s="223"/>
      <c r="H113" s="227">
        <v>0.51200000000000001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4" customFormat="1">
      <c r="A114" s="14"/>
      <c r="B114" s="233"/>
      <c r="C114" s="234"/>
      <c r="D114" s="224" t="s">
        <v>139</v>
      </c>
      <c r="E114" s="235" t="s">
        <v>17</v>
      </c>
      <c r="F114" s="236" t="s">
        <v>158</v>
      </c>
      <c r="G114" s="234"/>
      <c r="H114" s="237">
        <v>48.384</v>
      </c>
      <c r="I114" s="234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139</v>
      </c>
      <c r="AU114" s="242" t="s">
        <v>80</v>
      </c>
      <c r="AV114" s="14" t="s">
        <v>135</v>
      </c>
      <c r="AW114" s="14" t="s">
        <v>31</v>
      </c>
      <c r="AX114" s="14" t="s">
        <v>78</v>
      </c>
      <c r="AY114" s="242" t="s">
        <v>128</v>
      </c>
    </row>
    <row r="115" s="2" customFormat="1" ht="21.75" customHeight="1">
      <c r="A115" s="33"/>
      <c r="B115" s="34"/>
      <c r="C115" s="206" t="s">
        <v>164</v>
      </c>
      <c r="D115" s="206" t="s">
        <v>130</v>
      </c>
      <c r="E115" s="207" t="s">
        <v>425</v>
      </c>
      <c r="F115" s="208" t="s">
        <v>426</v>
      </c>
      <c r="G115" s="209" t="s">
        <v>154</v>
      </c>
      <c r="H115" s="210">
        <v>445.83999999999998</v>
      </c>
      <c r="I115" s="211">
        <v>466</v>
      </c>
      <c r="J115" s="211">
        <f>ROUND(I115*H115,2)</f>
        <v>207761.44</v>
      </c>
      <c r="K115" s="208" t="s">
        <v>134</v>
      </c>
      <c r="L115" s="39"/>
      <c r="M115" s="212" t="s">
        <v>17</v>
      </c>
      <c r="N115" s="213" t="s">
        <v>41</v>
      </c>
      <c r="O115" s="214">
        <v>1.196</v>
      </c>
      <c r="P115" s="214">
        <f>O115*H115</f>
        <v>533.22463999999991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16" t="s">
        <v>135</v>
      </c>
      <c r="AT115" s="216" t="s">
        <v>130</v>
      </c>
      <c r="AU115" s="216" t="s">
        <v>80</v>
      </c>
      <c r="AY115" s="18" t="s">
        <v>128</v>
      </c>
      <c r="BE115" s="217">
        <f>IF(N115="základní",J115,0)</f>
        <v>207761.44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207761.44</v>
      </c>
      <c r="BL115" s="18" t="s">
        <v>135</v>
      </c>
      <c r="BM115" s="216" t="s">
        <v>455</v>
      </c>
    </row>
    <row r="116" s="2" customFormat="1">
      <c r="A116" s="33"/>
      <c r="B116" s="34"/>
      <c r="C116" s="35"/>
      <c r="D116" s="218" t="s">
        <v>137</v>
      </c>
      <c r="E116" s="35"/>
      <c r="F116" s="219" t="s">
        <v>428</v>
      </c>
      <c r="G116" s="35"/>
      <c r="H116" s="35"/>
      <c r="I116" s="35"/>
      <c r="J116" s="35"/>
      <c r="K116" s="35"/>
      <c r="L116" s="39"/>
      <c r="M116" s="220"/>
      <c r="N116" s="221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137</v>
      </c>
      <c r="AU116" s="18" t="s">
        <v>80</v>
      </c>
    </row>
    <row r="117" s="15" customFormat="1">
      <c r="A117" s="15"/>
      <c r="B117" s="257"/>
      <c r="C117" s="258"/>
      <c r="D117" s="224" t="s">
        <v>139</v>
      </c>
      <c r="E117" s="259" t="s">
        <v>17</v>
      </c>
      <c r="F117" s="260" t="s">
        <v>456</v>
      </c>
      <c r="G117" s="258"/>
      <c r="H117" s="259" t="s">
        <v>17</v>
      </c>
      <c r="I117" s="258"/>
      <c r="J117" s="258"/>
      <c r="K117" s="258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139</v>
      </c>
      <c r="AU117" s="265" t="s">
        <v>80</v>
      </c>
      <c r="AV117" s="15" t="s">
        <v>78</v>
      </c>
      <c r="AW117" s="15" t="s">
        <v>31</v>
      </c>
      <c r="AX117" s="15" t="s">
        <v>70</v>
      </c>
      <c r="AY117" s="265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457</v>
      </c>
      <c r="G118" s="223"/>
      <c r="H118" s="227">
        <v>286.07999999999998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458</v>
      </c>
      <c r="G119" s="223"/>
      <c r="H119" s="227">
        <v>159.75999999999999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4" customFormat="1">
      <c r="A120" s="14"/>
      <c r="B120" s="233"/>
      <c r="C120" s="234"/>
      <c r="D120" s="224" t="s">
        <v>139</v>
      </c>
      <c r="E120" s="235" t="s">
        <v>17</v>
      </c>
      <c r="F120" s="236" t="s">
        <v>158</v>
      </c>
      <c r="G120" s="234"/>
      <c r="H120" s="237">
        <v>445.83999999999998</v>
      </c>
      <c r="I120" s="234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139</v>
      </c>
      <c r="AU120" s="242" t="s">
        <v>80</v>
      </c>
      <c r="AV120" s="14" t="s">
        <v>135</v>
      </c>
      <c r="AW120" s="14" t="s">
        <v>31</v>
      </c>
      <c r="AX120" s="14" t="s">
        <v>78</v>
      </c>
      <c r="AY120" s="242" t="s">
        <v>128</v>
      </c>
    </row>
    <row r="121" s="2" customFormat="1" ht="21.75" customHeight="1">
      <c r="A121" s="33"/>
      <c r="B121" s="34"/>
      <c r="C121" s="206" t="s">
        <v>170</v>
      </c>
      <c r="D121" s="206" t="s">
        <v>130</v>
      </c>
      <c r="E121" s="207" t="s">
        <v>375</v>
      </c>
      <c r="F121" s="208" t="s">
        <v>376</v>
      </c>
      <c r="G121" s="209" t="s">
        <v>154</v>
      </c>
      <c r="H121" s="210">
        <v>445.83999999999998</v>
      </c>
      <c r="I121" s="211">
        <v>389</v>
      </c>
      <c r="J121" s="211">
        <f>ROUND(I121*H121,2)</f>
        <v>173431.76000000001</v>
      </c>
      <c r="K121" s="208" t="s">
        <v>134</v>
      </c>
      <c r="L121" s="39"/>
      <c r="M121" s="212" t="s">
        <v>17</v>
      </c>
      <c r="N121" s="213" t="s">
        <v>41</v>
      </c>
      <c r="O121" s="214">
        <v>0.45200000000000001</v>
      </c>
      <c r="P121" s="214">
        <f>O121*H121</f>
        <v>201.51967999999999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135</v>
      </c>
      <c r="AT121" s="216" t="s">
        <v>130</v>
      </c>
      <c r="AU121" s="216" t="s">
        <v>80</v>
      </c>
      <c r="AY121" s="18" t="s">
        <v>128</v>
      </c>
      <c r="BE121" s="217">
        <f>IF(N121="základní",J121,0)</f>
        <v>173431.76000000001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173431.76000000001</v>
      </c>
      <c r="BL121" s="18" t="s">
        <v>135</v>
      </c>
      <c r="BM121" s="216" t="s">
        <v>459</v>
      </c>
    </row>
    <row r="122" s="2" customFormat="1">
      <c r="A122" s="33"/>
      <c r="B122" s="34"/>
      <c r="C122" s="35"/>
      <c r="D122" s="218" t="s">
        <v>137</v>
      </c>
      <c r="E122" s="35"/>
      <c r="F122" s="219" t="s">
        <v>378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137</v>
      </c>
      <c r="AU122" s="18" t="s">
        <v>80</v>
      </c>
    </row>
    <row r="123" s="13" customFormat="1">
      <c r="A123" s="13"/>
      <c r="B123" s="222"/>
      <c r="C123" s="223"/>
      <c r="D123" s="224" t="s">
        <v>139</v>
      </c>
      <c r="E123" s="225" t="s">
        <v>17</v>
      </c>
      <c r="F123" s="226" t="s">
        <v>460</v>
      </c>
      <c r="G123" s="223"/>
      <c r="H123" s="227">
        <v>445.83999999999998</v>
      </c>
      <c r="I123" s="223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78</v>
      </c>
      <c r="AY123" s="232" t="s">
        <v>128</v>
      </c>
    </row>
    <row r="124" s="2" customFormat="1" ht="24.15" customHeight="1">
      <c r="A124" s="33"/>
      <c r="B124" s="34"/>
      <c r="C124" s="206" t="s">
        <v>175</v>
      </c>
      <c r="D124" s="206" t="s">
        <v>130</v>
      </c>
      <c r="E124" s="207" t="s">
        <v>381</v>
      </c>
      <c r="F124" s="208" t="s">
        <v>382</v>
      </c>
      <c r="G124" s="209" t="s">
        <v>154</v>
      </c>
      <c r="H124" s="210">
        <v>445.83999999999998</v>
      </c>
      <c r="I124" s="211">
        <v>23.5</v>
      </c>
      <c r="J124" s="211">
        <f>ROUND(I124*H124,2)</f>
        <v>10477.24</v>
      </c>
      <c r="K124" s="208" t="s">
        <v>134</v>
      </c>
      <c r="L124" s="39"/>
      <c r="M124" s="212" t="s">
        <v>17</v>
      </c>
      <c r="N124" s="213" t="s">
        <v>41</v>
      </c>
      <c r="O124" s="214">
        <v>0.028000000000000001</v>
      </c>
      <c r="P124" s="214">
        <f>O124*H124</f>
        <v>12.48352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135</v>
      </c>
      <c r="AT124" s="216" t="s">
        <v>130</v>
      </c>
      <c r="AU124" s="216" t="s">
        <v>80</v>
      </c>
      <c r="AY124" s="18" t="s">
        <v>128</v>
      </c>
      <c r="BE124" s="217">
        <f>IF(N124="základní",J124,0)</f>
        <v>10477.24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10477.24</v>
      </c>
      <c r="BL124" s="18" t="s">
        <v>135</v>
      </c>
      <c r="BM124" s="216" t="s">
        <v>461</v>
      </c>
    </row>
    <row r="125" s="2" customFormat="1">
      <c r="A125" s="33"/>
      <c r="B125" s="34"/>
      <c r="C125" s="35"/>
      <c r="D125" s="218" t="s">
        <v>137</v>
      </c>
      <c r="E125" s="35"/>
      <c r="F125" s="219" t="s">
        <v>384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137</v>
      </c>
      <c r="AU125" s="18" t="s">
        <v>80</v>
      </c>
    </row>
    <row r="126" s="13" customFormat="1">
      <c r="A126" s="13"/>
      <c r="B126" s="222"/>
      <c r="C126" s="223"/>
      <c r="D126" s="224" t="s">
        <v>139</v>
      </c>
      <c r="E126" s="225" t="s">
        <v>17</v>
      </c>
      <c r="F126" s="226" t="s">
        <v>462</v>
      </c>
      <c r="G126" s="223"/>
      <c r="H126" s="227">
        <v>445.83999999999998</v>
      </c>
      <c r="I126" s="223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139</v>
      </c>
      <c r="AU126" s="232" t="s">
        <v>80</v>
      </c>
      <c r="AV126" s="13" t="s">
        <v>80</v>
      </c>
      <c r="AW126" s="13" t="s">
        <v>31</v>
      </c>
      <c r="AX126" s="13" t="s">
        <v>78</v>
      </c>
      <c r="AY126" s="232" t="s">
        <v>128</v>
      </c>
    </row>
    <row r="127" s="2" customFormat="1" ht="16.5" customHeight="1">
      <c r="A127" s="33"/>
      <c r="B127" s="34"/>
      <c r="C127" s="206" t="s">
        <v>185</v>
      </c>
      <c r="D127" s="206" t="s">
        <v>130</v>
      </c>
      <c r="E127" s="207" t="s">
        <v>436</v>
      </c>
      <c r="F127" s="208" t="s">
        <v>437</v>
      </c>
      <c r="G127" s="209" t="s">
        <v>249</v>
      </c>
      <c r="H127" s="210">
        <v>188</v>
      </c>
      <c r="I127" s="211">
        <v>55.899999999999999</v>
      </c>
      <c r="J127" s="211">
        <f>ROUND(I127*H127,2)</f>
        <v>10509.200000000001</v>
      </c>
      <c r="K127" s="208" t="s">
        <v>17</v>
      </c>
      <c r="L127" s="39"/>
      <c r="M127" s="212" t="s">
        <v>17</v>
      </c>
      <c r="N127" s="213" t="s">
        <v>41</v>
      </c>
      <c r="O127" s="214">
        <v>0.16200000000000001</v>
      </c>
      <c r="P127" s="214">
        <f>O127*H127</f>
        <v>30.456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135</v>
      </c>
      <c r="AT127" s="216" t="s">
        <v>130</v>
      </c>
      <c r="AU127" s="216" t="s">
        <v>80</v>
      </c>
      <c r="AY127" s="18" t="s">
        <v>128</v>
      </c>
      <c r="BE127" s="217">
        <f>IF(N127="základní",J127,0)</f>
        <v>10509.200000000001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10509.200000000001</v>
      </c>
      <c r="BL127" s="18" t="s">
        <v>135</v>
      </c>
      <c r="BM127" s="216" t="s">
        <v>463</v>
      </c>
    </row>
    <row r="128" s="2" customFormat="1">
      <c r="A128" s="33"/>
      <c r="B128" s="34"/>
      <c r="C128" s="35"/>
      <c r="D128" s="224" t="s">
        <v>177</v>
      </c>
      <c r="E128" s="35"/>
      <c r="F128" s="252" t="s">
        <v>439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177</v>
      </c>
      <c r="AU128" s="18" t="s">
        <v>80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440</v>
      </c>
      <c r="G129" s="223"/>
      <c r="H129" s="227">
        <v>188.44999999999999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4" customFormat="1">
      <c r="A130" s="14"/>
      <c r="B130" s="233"/>
      <c r="C130" s="234"/>
      <c r="D130" s="224" t="s">
        <v>139</v>
      </c>
      <c r="E130" s="235" t="s">
        <v>17</v>
      </c>
      <c r="F130" s="236" t="s">
        <v>158</v>
      </c>
      <c r="G130" s="234"/>
      <c r="H130" s="237">
        <v>188.44999999999999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139</v>
      </c>
      <c r="AU130" s="242" t="s">
        <v>80</v>
      </c>
      <c r="AV130" s="14" t="s">
        <v>135</v>
      </c>
      <c r="AW130" s="14" t="s">
        <v>31</v>
      </c>
      <c r="AX130" s="14" t="s">
        <v>70</v>
      </c>
      <c r="AY130" s="242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17</v>
      </c>
      <c r="F131" s="226" t="s">
        <v>441</v>
      </c>
      <c r="G131" s="223"/>
      <c r="H131" s="227">
        <v>188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128</v>
      </c>
    </row>
    <row r="132" s="14" customFormat="1">
      <c r="A132" s="14"/>
      <c r="B132" s="233"/>
      <c r="C132" s="234"/>
      <c r="D132" s="224" t="s">
        <v>139</v>
      </c>
      <c r="E132" s="235" t="s">
        <v>17</v>
      </c>
      <c r="F132" s="236" t="s">
        <v>158</v>
      </c>
      <c r="G132" s="234"/>
      <c r="H132" s="237">
        <v>188</v>
      </c>
      <c r="I132" s="234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139</v>
      </c>
      <c r="AU132" s="242" t="s">
        <v>80</v>
      </c>
      <c r="AV132" s="14" t="s">
        <v>135</v>
      </c>
      <c r="AW132" s="14" t="s">
        <v>31</v>
      </c>
      <c r="AX132" s="14" t="s">
        <v>78</v>
      </c>
      <c r="AY132" s="242" t="s">
        <v>128</v>
      </c>
    </row>
    <row r="133" s="2" customFormat="1" ht="24.15" customHeight="1">
      <c r="A133" s="33"/>
      <c r="B133" s="34"/>
      <c r="C133" s="243" t="s">
        <v>191</v>
      </c>
      <c r="D133" s="243" t="s">
        <v>171</v>
      </c>
      <c r="E133" s="244" t="s">
        <v>442</v>
      </c>
      <c r="F133" s="245" t="s">
        <v>286</v>
      </c>
      <c r="G133" s="246" t="s">
        <v>249</v>
      </c>
      <c r="H133" s="247">
        <v>188</v>
      </c>
      <c r="I133" s="248">
        <v>80</v>
      </c>
      <c r="J133" s="248">
        <f>ROUND(I133*H133,2)</f>
        <v>15040</v>
      </c>
      <c r="K133" s="245" t="s">
        <v>17</v>
      </c>
      <c r="L133" s="249"/>
      <c r="M133" s="250" t="s">
        <v>17</v>
      </c>
      <c r="N133" s="251" t="s">
        <v>41</v>
      </c>
      <c r="O133" s="214">
        <v>0</v>
      </c>
      <c r="P133" s="214">
        <f>O133*H133</f>
        <v>0</v>
      </c>
      <c r="Q133" s="214">
        <v>0.01</v>
      </c>
      <c r="R133" s="214">
        <f>Q133*H133</f>
        <v>1.8800000000000001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175</v>
      </c>
      <c r="AT133" s="216" t="s">
        <v>171</v>
      </c>
      <c r="AU133" s="216" t="s">
        <v>80</v>
      </c>
      <c r="AY133" s="18" t="s">
        <v>128</v>
      </c>
      <c r="BE133" s="217">
        <f>IF(N133="základní",J133,0)</f>
        <v>15040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15040</v>
      </c>
      <c r="BL133" s="18" t="s">
        <v>135</v>
      </c>
      <c r="BM133" s="216" t="s">
        <v>464</v>
      </c>
    </row>
    <row r="134" s="13" customFormat="1">
      <c r="A134" s="13"/>
      <c r="B134" s="222"/>
      <c r="C134" s="223"/>
      <c r="D134" s="224" t="s">
        <v>139</v>
      </c>
      <c r="E134" s="225" t="s">
        <v>17</v>
      </c>
      <c r="F134" s="226" t="s">
        <v>441</v>
      </c>
      <c r="G134" s="223"/>
      <c r="H134" s="227">
        <v>188</v>
      </c>
      <c r="I134" s="223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78</v>
      </c>
      <c r="AY134" s="232" t="s">
        <v>128</v>
      </c>
    </row>
    <row r="135" s="12" customFormat="1" ht="22.8" customHeight="1">
      <c r="A135" s="12"/>
      <c r="B135" s="191"/>
      <c r="C135" s="192"/>
      <c r="D135" s="193" t="s">
        <v>69</v>
      </c>
      <c r="E135" s="204" t="s">
        <v>146</v>
      </c>
      <c r="F135" s="204" t="s">
        <v>204</v>
      </c>
      <c r="G135" s="192"/>
      <c r="H135" s="192"/>
      <c r="I135" s="192"/>
      <c r="J135" s="205">
        <f>BK135</f>
        <v>30000</v>
      </c>
      <c r="K135" s="192"/>
      <c r="L135" s="196"/>
      <c r="M135" s="197"/>
      <c r="N135" s="198"/>
      <c r="O135" s="198"/>
      <c r="P135" s="199">
        <f>P136</f>
        <v>0.66500000000000004</v>
      </c>
      <c r="Q135" s="198"/>
      <c r="R135" s="199">
        <f>R136</f>
        <v>0.00123</v>
      </c>
      <c r="S135" s="198"/>
      <c r="T135" s="20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78</v>
      </c>
      <c r="AT135" s="202" t="s">
        <v>69</v>
      </c>
      <c r="AU135" s="202" t="s">
        <v>78</v>
      </c>
      <c r="AY135" s="201" t="s">
        <v>128</v>
      </c>
      <c r="BK135" s="203">
        <f>BK136</f>
        <v>30000</v>
      </c>
    </row>
    <row r="136" s="2" customFormat="1" ht="24.15" customHeight="1">
      <c r="A136" s="33"/>
      <c r="B136" s="34"/>
      <c r="C136" s="206" t="s">
        <v>198</v>
      </c>
      <c r="D136" s="206" t="s">
        <v>130</v>
      </c>
      <c r="E136" s="207" t="s">
        <v>444</v>
      </c>
      <c r="F136" s="208" t="s">
        <v>445</v>
      </c>
      <c r="G136" s="209" t="s">
        <v>446</v>
      </c>
      <c r="H136" s="210">
        <v>1</v>
      </c>
      <c r="I136" s="211">
        <v>30000</v>
      </c>
      <c r="J136" s="211">
        <f>ROUND(I136*H136,2)</f>
        <v>30000</v>
      </c>
      <c r="K136" s="208" t="s">
        <v>17</v>
      </c>
      <c r="L136" s="39"/>
      <c r="M136" s="212" t="s">
        <v>17</v>
      </c>
      <c r="N136" s="213" t="s">
        <v>41</v>
      </c>
      <c r="O136" s="214">
        <v>0.66500000000000004</v>
      </c>
      <c r="P136" s="214">
        <f>O136*H136</f>
        <v>0.66500000000000004</v>
      </c>
      <c r="Q136" s="214">
        <v>0.00123</v>
      </c>
      <c r="R136" s="214">
        <f>Q136*H136</f>
        <v>0.00123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30000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30000</v>
      </c>
      <c r="BL136" s="18" t="s">
        <v>135</v>
      </c>
      <c r="BM136" s="216" t="s">
        <v>465</v>
      </c>
    </row>
    <row r="137" s="12" customFormat="1" ht="22.8" customHeight="1">
      <c r="A137" s="12"/>
      <c r="B137" s="191"/>
      <c r="C137" s="192"/>
      <c r="D137" s="193" t="s">
        <v>69</v>
      </c>
      <c r="E137" s="204" t="s">
        <v>238</v>
      </c>
      <c r="F137" s="204" t="s">
        <v>239</v>
      </c>
      <c r="G137" s="192"/>
      <c r="H137" s="192"/>
      <c r="I137" s="192"/>
      <c r="J137" s="205">
        <f>BK137</f>
        <v>12523.68</v>
      </c>
      <c r="K137" s="192"/>
      <c r="L137" s="196"/>
      <c r="M137" s="197"/>
      <c r="N137" s="198"/>
      <c r="O137" s="198"/>
      <c r="P137" s="199">
        <f>SUM(P138:P139)</f>
        <v>23.226788000000003</v>
      </c>
      <c r="Q137" s="198"/>
      <c r="R137" s="199">
        <f>SUM(R138:R139)</f>
        <v>0</v>
      </c>
      <c r="S137" s="198"/>
      <c r="T137" s="20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78</v>
      </c>
      <c r="AT137" s="202" t="s">
        <v>69</v>
      </c>
      <c r="AU137" s="202" t="s">
        <v>78</v>
      </c>
      <c r="AY137" s="201" t="s">
        <v>128</v>
      </c>
      <c r="BK137" s="203">
        <f>SUM(BK138:BK139)</f>
        <v>12523.68</v>
      </c>
    </row>
    <row r="138" s="2" customFormat="1" ht="24.15" customHeight="1">
      <c r="A138" s="33"/>
      <c r="B138" s="34"/>
      <c r="C138" s="206" t="s">
        <v>205</v>
      </c>
      <c r="D138" s="206" t="s">
        <v>130</v>
      </c>
      <c r="E138" s="207" t="s">
        <v>241</v>
      </c>
      <c r="F138" s="208" t="s">
        <v>242</v>
      </c>
      <c r="G138" s="209" t="s">
        <v>243</v>
      </c>
      <c r="H138" s="210">
        <v>11.596</v>
      </c>
      <c r="I138" s="211">
        <v>1080</v>
      </c>
      <c r="J138" s="211">
        <f>ROUND(I138*H138,2)</f>
        <v>12523.68</v>
      </c>
      <c r="K138" s="208" t="s">
        <v>134</v>
      </c>
      <c r="L138" s="39"/>
      <c r="M138" s="212" t="s">
        <v>17</v>
      </c>
      <c r="N138" s="213" t="s">
        <v>41</v>
      </c>
      <c r="O138" s="214">
        <v>2.0030000000000001</v>
      </c>
      <c r="P138" s="214">
        <f>O138*H138</f>
        <v>23.226788000000003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135</v>
      </c>
      <c r="AT138" s="216" t="s">
        <v>130</v>
      </c>
      <c r="AU138" s="216" t="s">
        <v>80</v>
      </c>
      <c r="AY138" s="18" t="s">
        <v>128</v>
      </c>
      <c r="BE138" s="217">
        <f>IF(N138="základní",J138,0)</f>
        <v>12523.68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12523.68</v>
      </c>
      <c r="BL138" s="18" t="s">
        <v>135</v>
      </c>
      <c r="BM138" s="216" t="s">
        <v>466</v>
      </c>
    </row>
    <row r="139" s="2" customFormat="1">
      <c r="A139" s="33"/>
      <c r="B139" s="34"/>
      <c r="C139" s="35"/>
      <c r="D139" s="218" t="s">
        <v>137</v>
      </c>
      <c r="E139" s="35"/>
      <c r="F139" s="219" t="s">
        <v>245</v>
      </c>
      <c r="G139" s="35"/>
      <c r="H139" s="35"/>
      <c r="I139" s="35"/>
      <c r="J139" s="35"/>
      <c r="K139" s="35"/>
      <c r="L139" s="39"/>
      <c r="M139" s="253"/>
      <c r="N139" s="254"/>
      <c r="O139" s="255"/>
      <c r="P139" s="255"/>
      <c r="Q139" s="255"/>
      <c r="R139" s="255"/>
      <c r="S139" s="255"/>
      <c r="T139" s="256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="2" customFormat="1" ht="6.96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9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sheet="1" autoFilter="0" formatColumns="0" formatRows="0" objects="1" scenarios="1" spinCount="100000" saltValue="njYCcUG1l00heqM7SxKdRc79zByjs0l5B0puKsNNLS7QKggrjYwHJbA57NmdglZFcY96k0QzH/LWD069nj1scg==" hashValue="DfXjbV0XjgVr1Q4I3CkoimY1+G06KQv94+cdWV1L1GYAwrm5uGfJJresFgKteEhfHDu7VJTCWnHqVaatp/ygVw==" algorithmName="SHA-512" password="CC35"/>
  <autoFilter ref="C88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6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9" r:id="rId7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401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402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467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524000.27000000002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ROUND((SUM(BE89:BE139)),  2)</f>
        <v>524000.27000000002</v>
      </c>
      <c r="G35" s="33"/>
      <c r="H35" s="33"/>
      <c r="I35" s="152">
        <v>0.20999999999999999</v>
      </c>
      <c r="J35" s="151">
        <f>ROUND(((SUM(BE89:BE139))*I35),  2)</f>
        <v>110040.06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ROUND((SUM(BF89:BF139)),  2)</f>
        <v>0</v>
      </c>
      <c r="G36" s="33"/>
      <c r="H36" s="33"/>
      <c r="I36" s="152">
        <v>0.14999999999999999</v>
      </c>
      <c r="J36" s="151">
        <f>ROUND(((SUM(BF89:BF139))*I36),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ROUND((SUM(BG89:BG139)),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ROUND((SUM(BH89:BH139)),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ROUND((SUM(BI89:BI139)),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634040.33000000007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5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401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402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210030-04-03-03 - Následná péče - 3.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524000.27000000002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524000.27000000002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481476.59000000003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J135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J137</f>
        <v>12523.68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5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401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402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210030-04-03-03 - Následná péče - 3.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524000.27000000002</v>
      </c>
      <c r="K89" s="35"/>
      <c r="L89" s="39"/>
      <c r="M89" s="89"/>
      <c r="N89" s="187"/>
      <c r="O89" s="90"/>
      <c r="P89" s="188">
        <f>P90</f>
        <v>841.44434000000001</v>
      </c>
      <c r="Q89" s="90"/>
      <c r="R89" s="188">
        <f>R90</f>
        <v>11.59572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524000.27000000002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524000.27000000002</v>
      </c>
      <c r="K90" s="192"/>
      <c r="L90" s="196"/>
      <c r="M90" s="197"/>
      <c r="N90" s="198"/>
      <c r="O90" s="198"/>
      <c r="P90" s="199">
        <f>P91+P135+P137</f>
        <v>841.44434000000001</v>
      </c>
      <c r="Q90" s="198"/>
      <c r="R90" s="199">
        <f>R91+R135+R137</f>
        <v>11.59572</v>
      </c>
      <c r="S90" s="198"/>
      <c r="T90" s="200">
        <f>T91+T135+T137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BK91+BK135+BK137</f>
        <v>524000.27000000002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481476.59000000003</v>
      </c>
      <c r="K91" s="192"/>
      <c r="L91" s="196"/>
      <c r="M91" s="197"/>
      <c r="N91" s="198"/>
      <c r="O91" s="198"/>
      <c r="P91" s="199">
        <f>SUM(P92:P134)</f>
        <v>817.55255199999999</v>
      </c>
      <c r="Q91" s="198"/>
      <c r="R91" s="199">
        <f>SUM(R92:R134)</f>
        <v>11.59449</v>
      </c>
      <c r="S91" s="198"/>
      <c r="T91" s="200">
        <f>SUM(T92:T134)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SUM(BK92:BK134)</f>
        <v>481476.59000000003</v>
      </c>
    </row>
    <row r="92" s="2" customFormat="1" ht="37.8" customHeight="1">
      <c r="A92" s="33"/>
      <c r="B92" s="34"/>
      <c r="C92" s="206" t="s">
        <v>78</v>
      </c>
      <c r="D92" s="206" t="s">
        <v>130</v>
      </c>
      <c r="E92" s="207" t="s">
        <v>353</v>
      </c>
      <c r="F92" s="208" t="s">
        <v>354</v>
      </c>
      <c r="G92" s="209" t="s">
        <v>344</v>
      </c>
      <c r="H92" s="210">
        <v>75.379999999999995</v>
      </c>
      <c r="I92" s="211">
        <v>255</v>
      </c>
      <c r="J92" s="211">
        <f>ROUND(I92*H92,2)</f>
        <v>19221.900000000001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56.534999999999997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19221.900000000001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19221.900000000001</v>
      </c>
      <c r="BL92" s="18" t="s">
        <v>135</v>
      </c>
      <c r="BM92" s="216" t="s">
        <v>468</v>
      </c>
    </row>
    <row r="93" s="2" customFormat="1">
      <c r="A93" s="33"/>
      <c r="B93" s="34"/>
      <c r="C93" s="35"/>
      <c r="D93" s="218" t="s">
        <v>137</v>
      </c>
      <c r="E93" s="35"/>
      <c r="F93" s="219" t="s">
        <v>356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405</v>
      </c>
      <c r="G94" s="223"/>
      <c r="H94" s="227">
        <v>39.939999999999998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409</v>
      </c>
      <c r="G95" s="223"/>
      <c r="H95" s="227">
        <v>35.439999999999998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4" customFormat="1">
      <c r="A96" s="14"/>
      <c r="B96" s="233"/>
      <c r="C96" s="234"/>
      <c r="D96" s="224" t="s">
        <v>139</v>
      </c>
      <c r="E96" s="235" t="s">
        <v>17</v>
      </c>
      <c r="F96" s="236" t="s">
        <v>158</v>
      </c>
      <c r="G96" s="234"/>
      <c r="H96" s="237">
        <v>75.379999999999995</v>
      </c>
      <c r="I96" s="234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139</v>
      </c>
      <c r="AU96" s="242" t="s">
        <v>80</v>
      </c>
      <c r="AV96" s="14" t="s">
        <v>135</v>
      </c>
      <c r="AW96" s="14" t="s">
        <v>31</v>
      </c>
      <c r="AX96" s="14" t="s">
        <v>78</v>
      </c>
      <c r="AY96" s="242" t="s">
        <v>128</v>
      </c>
    </row>
    <row r="97" s="2" customFormat="1" ht="16.5" customHeight="1">
      <c r="A97" s="33"/>
      <c r="B97" s="34"/>
      <c r="C97" s="243" t="s">
        <v>80</v>
      </c>
      <c r="D97" s="243" t="s">
        <v>171</v>
      </c>
      <c r="E97" s="244" t="s">
        <v>359</v>
      </c>
      <c r="F97" s="245" t="s">
        <v>349</v>
      </c>
      <c r="G97" s="246" t="s">
        <v>174</v>
      </c>
      <c r="H97" s="247">
        <v>37.689999999999998</v>
      </c>
      <c r="I97" s="248">
        <v>50</v>
      </c>
      <c r="J97" s="248">
        <f>ROUND(I97*H97,2)</f>
        <v>1884.5</v>
      </c>
      <c r="K97" s="245" t="s">
        <v>17</v>
      </c>
      <c r="L97" s="249"/>
      <c r="M97" s="250" t="s">
        <v>17</v>
      </c>
      <c r="N97" s="251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0.037690000000000001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175</v>
      </c>
      <c r="AT97" s="216" t="s">
        <v>171</v>
      </c>
      <c r="AU97" s="216" t="s">
        <v>80</v>
      </c>
      <c r="AY97" s="18" t="s">
        <v>128</v>
      </c>
      <c r="BE97" s="217">
        <f>IF(N97="základní",J97,0)</f>
        <v>1884.5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1884.5</v>
      </c>
      <c r="BL97" s="18" t="s">
        <v>135</v>
      </c>
      <c r="BM97" s="216" t="s">
        <v>469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407</v>
      </c>
      <c r="G98" s="223"/>
      <c r="H98" s="227">
        <v>19.969999999999999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411</v>
      </c>
      <c r="G99" s="223"/>
      <c r="H99" s="227">
        <v>17.719999999999999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4" customFormat="1">
      <c r="A100" s="14"/>
      <c r="B100" s="233"/>
      <c r="C100" s="234"/>
      <c r="D100" s="224" t="s">
        <v>139</v>
      </c>
      <c r="E100" s="235" t="s">
        <v>17</v>
      </c>
      <c r="F100" s="236" t="s">
        <v>158</v>
      </c>
      <c r="G100" s="234"/>
      <c r="H100" s="237">
        <v>37.689999999999998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139</v>
      </c>
      <c r="AU100" s="242" t="s">
        <v>80</v>
      </c>
      <c r="AV100" s="14" t="s">
        <v>135</v>
      </c>
      <c r="AW100" s="14" t="s">
        <v>31</v>
      </c>
      <c r="AX100" s="14" t="s">
        <v>78</v>
      </c>
      <c r="AY100" s="242" t="s">
        <v>128</v>
      </c>
    </row>
    <row r="101" s="2" customFormat="1" ht="24.15" customHeight="1">
      <c r="A101" s="33"/>
      <c r="B101" s="34"/>
      <c r="C101" s="206" t="s">
        <v>146</v>
      </c>
      <c r="D101" s="206" t="s">
        <v>130</v>
      </c>
      <c r="E101" s="207" t="s">
        <v>412</v>
      </c>
      <c r="F101" s="208" t="s">
        <v>413</v>
      </c>
      <c r="G101" s="209" t="s">
        <v>194</v>
      </c>
      <c r="H101" s="210">
        <v>2.8959999999999999</v>
      </c>
      <c r="I101" s="211">
        <v>8280</v>
      </c>
      <c r="J101" s="211">
        <f>ROUND(I101*H101,2)</f>
        <v>23978.880000000001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60.792831999999997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23978.880000000001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23978.880000000001</v>
      </c>
      <c r="BL101" s="18" t="s">
        <v>135</v>
      </c>
      <c r="BM101" s="216" t="s">
        <v>470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415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416</v>
      </c>
      <c r="G103" s="223"/>
      <c r="H103" s="227">
        <v>2.8959999999999999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24.15" customHeight="1">
      <c r="A104" s="33"/>
      <c r="B104" s="34"/>
      <c r="C104" s="206" t="s">
        <v>135</v>
      </c>
      <c r="D104" s="206" t="s">
        <v>130</v>
      </c>
      <c r="E104" s="207" t="s">
        <v>417</v>
      </c>
      <c r="F104" s="208" t="s">
        <v>418</v>
      </c>
      <c r="G104" s="209" t="s">
        <v>133</v>
      </c>
      <c r="H104" s="210">
        <v>967.67999999999995</v>
      </c>
      <c r="I104" s="211">
        <v>42.5</v>
      </c>
      <c r="J104" s="211">
        <f>ROUND(I104*H104,2)</f>
        <v>41126.400000000001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109.34783999999999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41126.400000000001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41126.400000000001</v>
      </c>
      <c r="BL104" s="18" t="s">
        <v>135</v>
      </c>
      <c r="BM104" s="216" t="s">
        <v>471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420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367</v>
      </c>
      <c r="G106" s="223"/>
      <c r="H106" s="227">
        <v>637.91999999999996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368</v>
      </c>
      <c r="G107" s="223"/>
      <c r="H107" s="227">
        <v>319.51999999999998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369</v>
      </c>
      <c r="G108" s="223"/>
      <c r="H108" s="227">
        <v>10.24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4" customFormat="1">
      <c r="A109" s="14"/>
      <c r="B109" s="233"/>
      <c r="C109" s="234"/>
      <c r="D109" s="224" t="s">
        <v>139</v>
      </c>
      <c r="E109" s="235" t="s">
        <v>17</v>
      </c>
      <c r="F109" s="236" t="s">
        <v>158</v>
      </c>
      <c r="G109" s="234"/>
      <c r="H109" s="237">
        <v>967.67999999999995</v>
      </c>
      <c r="I109" s="234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139</v>
      </c>
      <c r="AU109" s="242" t="s">
        <v>80</v>
      </c>
      <c r="AV109" s="14" t="s">
        <v>135</v>
      </c>
      <c r="AW109" s="14" t="s">
        <v>31</v>
      </c>
      <c r="AX109" s="14" t="s">
        <v>78</v>
      </c>
      <c r="AY109" s="242" t="s">
        <v>128</v>
      </c>
    </row>
    <row r="110" s="2" customFormat="1" ht="16.5" customHeight="1">
      <c r="A110" s="33"/>
      <c r="B110" s="34"/>
      <c r="C110" s="243" t="s">
        <v>159</v>
      </c>
      <c r="D110" s="243" t="s">
        <v>171</v>
      </c>
      <c r="E110" s="244" t="s">
        <v>370</v>
      </c>
      <c r="F110" s="245" t="s">
        <v>371</v>
      </c>
      <c r="G110" s="246" t="s">
        <v>154</v>
      </c>
      <c r="H110" s="247">
        <v>48.384</v>
      </c>
      <c r="I110" s="248">
        <v>1570</v>
      </c>
      <c r="J110" s="248">
        <f>ROUND(I110*H110,2)</f>
        <v>75962.880000000005</v>
      </c>
      <c r="K110" s="245" t="s">
        <v>134</v>
      </c>
      <c r="L110" s="249"/>
      <c r="M110" s="250" t="s">
        <v>17</v>
      </c>
      <c r="N110" s="251" t="s">
        <v>41</v>
      </c>
      <c r="O110" s="214">
        <v>0</v>
      </c>
      <c r="P110" s="214">
        <f>O110*H110</f>
        <v>0</v>
      </c>
      <c r="Q110" s="214">
        <v>0.20000000000000001</v>
      </c>
      <c r="R110" s="214">
        <f>Q110*H110</f>
        <v>9.6768000000000001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175</v>
      </c>
      <c r="AT110" s="216" t="s">
        <v>171</v>
      </c>
      <c r="AU110" s="216" t="s">
        <v>80</v>
      </c>
      <c r="AY110" s="18" t="s">
        <v>128</v>
      </c>
      <c r="BE110" s="217">
        <f>IF(N110="základní",J110,0)</f>
        <v>75962.880000000005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75962.880000000005</v>
      </c>
      <c r="BL110" s="18" t="s">
        <v>135</v>
      </c>
      <c r="BM110" s="216" t="s">
        <v>472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422</v>
      </c>
      <c r="G111" s="223"/>
      <c r="H111" s="227">
        <v>31.896000000000001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423</v>
      </c>
      <c r="G112" s="223"/>
      <c r="H112" s="227">
        <v>15.976000000000001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424</v>
      </c>
      <c r="G113" s="223"/>
      <c r="H113" s="227">
        <v>0.51200000000000001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4" customFormat="1">
      <c r="A114" s="14"/>
      <c r="B114" s="233"/>
      <c r="C114" s="234"/>
      <c r="D114" s="224" t="s">
        <v>139</v>
      </c>
      <c r="E114" s="235" t="s">
        <v>17</v>
      </c>
      <c r="F114" s="236" t="s">
        <v>158</v>
      </c>
      <c r="G114" s="234"/>
      <c r="H114" s="237">
        <v>48.384</v>
      </c>
      <c r="I114" s="234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139</v>
      </c>
      <c r="AU114" s="242" t="s">
        <v>80</v>
      </c>
      <c r="AV114" s="14" t="s">
        <v>135</v>
      </c>
      <c r="AW114" s="14" t="s">
        <v>31</v>
      </c>
      <c r="AX114" s="14" t="s">
        <v>78</v>
      </c>
      <c r="AY114" s="242" t="s">
        <v>128</v>
      </c>
    </row>
    <row r="115" s="2" customFormat="1" ht="21.75" customHeight="1">
      <c r="A115" s="33"/>
      <c r="B115" s="34"/>
      <c r="C115" s="206" t="s">
        <v>164</v>
      </c>
      <c r="D115" s="206" t="s">
        <v>130</v>
      </c>
      <c r="E115" s="207" t="s">
        <v>425</v>
      </c>
      <c r="F115" s="208" t="s">
        <v>426</v>
      </c>
      <c r="G115" s="209" t="s">
        <v>154</v>
      </c>
      <c r="H115" s="210">
        <v>334.38</v>
      </c>
      <c r="I115" s="211">
        <v>466</v>
      </c>
      <c r="J115" s="211">
        <f>ROUND(I115*H115,2)</f>
        <v>155821.07999999999</v>
      </c>
      <c r="K115" s="208" t="s">
        <v>134</v>
      </c>
      <c r="L115" s="39"/>
      <c r="M115" s="212" t="s">
        <v>17</v>
      </c>
      <c r="N115" s="213" t="s">
        <v>41</v>
      </c>
      <c r="O115" s="214">
        <v>1.196</v>
      </c>
      <c r="P115" s="214">
        <f>O115*H115</f>
        <v>399.91847999999999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16" t="s">
        <v>135</v>
      </c>
      <c r="AT115" s="216" t="s">
        <v>130</v>
      </c>
      <c r="AU115" s="216" t="s">
        <v>80</v>
      </c>
      <c r="AY115" s="18" t="s">
        <v>128</v>
      </c>
      <c r="BE115" s="217">
        <f>IF(N115="základní",J115,0)</f>
        <v>155821.07999999999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155821.07999999999</v>
      </c>
      <c r="BL115" s="18" t="s">
        <v>135</v>
      </c>
      <c r="BM115" s="216" t="s">
        <v>473</v>
      </c>
    </row>
    <row r="116" s="2" customFormat="1">
      <c r="A116" s="33"/>
      <c r="B116" s="34"/>
      <c r="C116" s="35"/>
      <c r="D116" s="218" t="s">
        <v>137</v>
      </c>
      <c r="E116" s="35"/>
      <c r="F116" s="219" t="s">
        <v>428</v>
      </c>
      <c r="G116" s="35"/>
      <c r="H116" s="35"/>
      <c r="I116" s="35"/>
      <c r="J116" s="35"/>
      <c r="K116" s="35"/>
      <c r="L116" s="39"/>
      <c r="M116" s="220"/>
      <c r="N116" s="221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137</v>
      </c>
      <c r="AU116" s="18" t="s">
        <v>80</v>
      </c>
    </row>
    <row r="117" s="15" customFormat="1">
      <c r="A117" s="15"/>
      <c r="B117" s="257"/>
      <c r="C117" s="258"/>
      <c r="D117" s="224" t="s">
        <v>139</v>
      </c>
      <c r="E117" s="259" t="s">
        <v>17</v>
      </c>
      <c r="F117" s="260" t="s">
        <v>474</v>
      </c>
      <c r="G117" s="258"/>
      <c r="H117" s="259" t="s">
        <v>17</v>
      </c>
      <c r="I117" s="258"/>
      <c r="J117" s="258"/>
      <c r="K117" s="258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139</v>
      </c>
      <c r="AU117" s="265" t="s">
        <v>80</v>
      </c>
      <c r="AV117" s="15" t="s">
        <v>78</v>
      </c>
      <c r="AW117" s="15" t="s">
        <v>31</v>
      </c>
      <c r="AX117" s="15" t="s">
        <v>70</v>
      </c>
      <c r="AY117" s="265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475</v>
      </c>
      <c r="G118" s="223"/>
      <c r="H118" s="227">
        <v>214.56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476</v>
      </c>
      <c r="G119" s="223"/>
      <c r="H119" s="227">
        <v>119.81999999999999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128</v>
      </c>
    </row>
    <row r="120" s="14" customFormat="1">
      <c r="A120" s="14"/>
      <c r="B120" s="233"/>
      <c r="C120" s="234"/>
      <c r="D120" s="224" t="s">
        <v>139</v>
      </c>
      <c r="E120" s="235" t="s">
        <v>17</v>
      </c>
      <c r="F120" s="236" t="s">
        <v>158</v>
      </c>
      <c r="G120" s="234"/>
      <c r="H120" s="237">
        <v>334.38</v>
      </c>
      <c r="I120" s="234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139</v>
      </c>
      <c r="AU120" s="242" t="s">
        <v>80</v>
      </c>
      <c r="AV120" s="14" t="s">
        <v>135</v>
      </c>
      <c r="AW120" s="14" t="s">
        <v>31</v>
      </c>
      <c r="AX120" s="14" t="s">
        <v>78</v>
      </c>
      <c r="AY120" s="242" t="s">
        <v>128</v>
      </c>
    </row>
    <row r="121" s="2" customFormat="1" ht="21.75" customHeight="1">
      <c r="A121" s="33"/>
      <c r="B121" s="34"/>
      <c r="C121" s="206" t="s">
        <v>170</v>
      </c>
      <c r="D121" s="206" t="s">
        <v>130</v>
      </c>
      <c r="E121" s="207" t="s">
        <v>375</v>
      </c>
      <c r="F121" s="208" t="s">
        <v>376</v>
      </c>
      <c r="G121" s="209" t="s">
        <v>154</v>
      </c>
      <c r="H121" s="210">
        <v>334.38</v>
      </c>
      <c r="I121" s="211">
        <v>389</v>
      </c>
      <c r="J121" s="211">
        <f>ROUND(I121*H121,2)</f>
        <v>130073.82000000001</v>
      </c>
      <c r="K121" s="208" t="s">
        <v>134</v>
      </c>
      <c r="L121" s="39"/>
      <c r="M121" s="212" t="s">
        <v>17</v>
      </c>
      <c r="N121" s="213" t="s">
        <v>41</v>
      </c>
      <c r="O121" s="214">
        <v>0.45200000000000001</v>
      </c>
      <c r="P121" s="214">
        <f>O121*H121</f>
        <v>151.13976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135</v>
      </c>
      <c r="AT121" s="216" t="s">
        <v>130</v>
      </c>
      <c r="AU121" s="216" t="s">
        <v>80</v>
      </c>
      <c r="AY121" s="18" t="s">
        <v>128</v>
      </c>
      <c r="BE121" s="217">
        <f>IF(N121="základní",J121,0)</f>
        <v>130073.82000000001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130073.82000000001</v>
      </c>
      <c r="BL121" s="18" t="s">
        <v>135</v>
      </c>
      <c r="BM121" s="216" t="s">
        <v>477</v>
      </c>
    </row>
    <row r="122" s="2" customFormat="1">
      <c r="A122" s="33"/>
      <c r="B122" s="34"/>
      <c r="C122" s="35"/>
      <c r="D122" s="218" t="s">
        <v>137</v>
      </c>
      <c r="E122" s="35"/>
      <c r="F122" s="219" t="s">
        <v>378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137</v>
      </c>
      <c r="AU122" s="18" t="s">
        <v>80</v>
      </c>
    </row>
    <row r="123" s="13" customFormat="1">
      <c r="A123" s="13"/>
      <c r="B123" s="222"/>
      <c r="C123" s="223"/>
      <c r="D123" s="224" t="s">
        <v>139</v>
      </c>
      <c r="E123" s="225" t="s">
        <v>17</v>
      </c>
      <c r="F123" s="226" t="s">
        <v>478</v>
      </c>
      <c r="G123" s="223"/>
      <c r="H123" s="227">
        <v>334.38</v>
      </c>
      <c r="I123" s="223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78</v>
      </c>
      <c r="AY123" s="232" t="s">
        <v>128</v>
      </c>
    </row>
    <row r="124" s="2" customFormat="1" ht="24.15" customHeight="1">
      <c r="A124" s="33"/>
      <c r="B124" s="34"/>
      <c r="C124" s="206" t="s">
        <v>175</v>
      </c>
      <c r="D124" s="206" t="s">
        <v>130</v>
      </c>
      <c r="E124" s="207" t="s">
        <v>381</v>
      </c>
      <c r="F124" s="208" t="s">
        <v>382</v>
      </c>
      <c r="G124" s="209" t="s">
        <v>154</v>
      </c>
      <c r="H124" s="210">
        <v>334.38</v>
      </c>
      <c r="I124" s="211">
        <v>23.5</v>
      </c>
      <c r="J124" s="211">
        <f>ROUND(I124*H124,2)</f>
        <v>7857.9300000000003</v>
      </c>
      <c r="K124" s="208" t="s">
        <v>134</v>
      </c>
      <c r="L124" s="39"/>
      <c r="M124" s="212" t="s">
        <v>17</v>
      </c>
      <c r="N124" s="213" t="s">
        <v>41</v>
      </c>
      <c r="O124" s="214">
        <v>0.028000000000000001</v>
      </c>
      <c r="P124" s="214">
        <f>O124*H124</f>
        <v>9.3626400000000007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135</v>
      </c>
      <c r="AT124" s="216" t="s">
        <v>130</v>
      </c>
      <c r="AU124" s="216" t="s">
        <v>80</v>
      </c>
      <c r="AY124" s="18" t="s">
        <v>128</v>
      </c>
      <c r="BE124" s="217">
        <f>IF(N124="základní",J124,0)</f>
        <v>7857.9300000000003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7857.9300000000003</v>
      </c>
      <c r="BL124" s="18" t="s">
        <v>135</v>
      </c>
      <c r="BM124" s="216" t="s">
        <v>479</v>
      </c>
    </row>
    <row r="125" s="2" customFormat="1">
      <c r="A125" s="33"/>
      <c r="B125" s="34"/>
      <c r="C125" s="35"/>
      <c r="D125" s="218" t="s">
        <v>137</v>
      </c>
      <c r="E125" s="35"/>
      <c r="F125" s="219" t="s">
        <v>384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137</v>
      </c>
      <c r="AU125" s="18" t="s">
        <v>80</v>
      </c>
    </row>
    <row r="126" s="13" customFormat="1">
      <c r="A126" s="13"/>
      <c r="B126" s="222"/>
      <c r="C126" s="223"/>
      <c r="D126" s="224" t="s">
        <v>139</v>
      </c>
      <c r="E126" s="225" t="s">
        <v>17</v>
      </c>
      <c r="F126" s="226" t="s">
        <v>480</v>
      </c>
      <c r="G126" s="223"/>
      <c r="H126" s="227">
        <v>334.38</v>
      </c>
      <c r="I126" s="223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139</v>
      </c>
      <c r="AU126" s="232" t="s">
        <v>80</v>
      </c>
      <c r="AV126" s="13" t="s">
        <v>80</v>
      </c>
      <c r="AW126" s="13" t="s">
        <v>31</v>
      </c>
      <c r="AX126" s="13" t="s">
        <v>78</v>
      </c>
      <c r="AY126" s="232" t="s">
        <v>128</v>
      </c>
    </row>
    <row r="127" s="2" customFormat="1" ht="16.5" customHeight="1">
      <c r="A127" s="33"/>
      <c r="B127" s="34"/>
      <c r="C127" s="206" t="s">
        <v>185</v>
      </c>
      <c r="D127" s="206" t="s">
        <v>130</v>
      </c>
      <c r="E127" s="207" t="s">
        <v>436</v>
      </c>
      <c r="F127" s="208" t="s">
        <v>437</v>
      </c>
      <c r="G127" s="209" t="s">
        <v>249</v>
      </c>
      <c r="H127" s="210">
        <v>188</v>
      </c>
      <c r="I127" s="211">
        <v>55.899999999999999</v>
      </c>
      <c r="J127" s="211">
        <f>ROUND(I127*H127,2)</f>
        <v>10509.200000000001</v>
      </c>
      <c r="K127" s="208" t="s">
        <v>17</v>
      </c>
      <c r="L127" s="39"/>
      <c r="M127" s="212" t="s">
        <v>17</v>
      </c>
      <c r="N127" s="213" t="s">
        <v>41</v>
      </c>
      <c r="O127" s="214">
        <v>0.16200000000000001</v>
      </c>
      <c r="P127" s="214">
        <f>O127*H127</f>
        <v>30.456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135</v>
      </c>
      <c r="AT127" s="216" t="s">
        <v>130</v>
      </c>
      <c r="AU127" s="216" t="s">
        <v>80</v>
      </c>
      <c r="AY127" s="18" t="s">
        <v>128</v>
      </c>
      <c r="BE127" s="217">
        <f>IF(N127="základní",J127,0)</f>
        <v>10509.200000000001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10509.200000000001</v>
      </c>
      <c r="BL127" s="18" t="s">
        <v>135</v>
      </c>
      <c r="BM127" s="216" t="s">
        <v>481</v>
      </c>
    </row>
    <row r="128" s="2" customFormat="1">
      <c r="A128" s="33"/>
      <c r="B128" s="34"/>
      <c r="C128" s="35"/>
      <c r="D128" s="224" t="s">
        <v>177</v>
      </c>
      <c r="E128" s="35"/>
      <c r="F128" s="252" t="s">
        <v>439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177</v>
      </c>
      <c r="AU128" s="18" t="s">
        <v>80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440</v>
      </c>
      <c r="G129" s="223"/>
      <c r="H129" s="227">
        <v>188.44999999999999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4" customFormat="1">
      <c r="A130" s="14"/>
      <c r="B130" s="233"/>
      <c r="C130" s="234"/>
      <c r="D130" s="224" t="s">
        <v>139</v>
      </c>
      <c r="E130" s="235" t="s">
        <v>17</v>
      </c>
      <c r="F130" s="236" t="s">
        <v>158</v>
      </c>
      <c r="G130" s="234"/>
      <c r="H130" s="237">
        <v>188.44999999999999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139</v>
      </c>
      <c r="AU130" s="242" t="s">
        <v>80</v>
      </c>
      <c r="AV130" s="14" t="s">
        <v>135</v>
      </c>
      <c r="AW130" s="14" t="s">
        <v>31</v>
      </c>
      <c r="AX130" s="14" t="s">
        <v>70</v>
      </c>
      <c r="AY130" s="242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17</v>
      </c>
      <c r="F131" s="226" t="s">
        <v>441</v>
      </c>
      <c r="G131" s="223"/>
      <c r="H131" s="227">
        <v>188</v>
      </c>
      <c r="I131" s="223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128</v>
      </c>
    </row>
    <row r="132" s="14" customFormat="1">
      <c r="A132" s="14"/>
      <c r="B132" s="233"/>
      <c r="C132" s="234"/>
      <c r="D132" s="224" t="s">
        <v>139</v>
      </c>
      <c r="E132" s="235" t="s">
        <v>17</v>
      </c>
      <c r="F132" s="236" t="s">
        <v>158</v>
      </c>
      <c r="G132" s="234"/>
      <c r="H132" s="237">
        <v>188</v>
      </c>
      <c r="I132" s="234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139</v>
      </c>
      <c r="AU132" s="242" t="s">
        <v>80</v>
      </c>
      <c r="AV132" s="14" t="s">
        <v>135</v>
      </c>
      <c r="AW132" s="14" t="s">
        <v>31</v>
      </c>
      <c r="AX132" s="14" t="s">
        <v>78</v>
      </c>
      <c r="AY132" s="242" t="s">
        <v>128</v>
      </c>
    </row>
    <row r="133" s="2" customFormat="1" ht="24.15" customHeight="1">
      <c r="A133" s="33"/>
      <c r="B133" s="34"/>
      <c r="C133" s="243" t="s">
        <v>191</v>
      </c>
      <c r="D133" s="243" t="s">
        <v>171</v>
      </c>
      <c r="E133" s="244" t="s">
        <v>442</v>
      </c>
      <c r="F133" s="245" t="s">
        <v>286</v>
      </c>
      <c r="G133" s="246" t="s">
        <v>249</v>
      </c>
      <c r="H133" s="247">
        <v>188</v>
      </c>
      <c r="I133" s="248">
        <v>80</v>
      </c>
      <c r="J133" s="248">
        <f>ROUND(I133*H133,2)</f>
        <v>15040</v>
      </c>
      <c r="K133" s="245" t="s">
        <v>17</v>
      </c>
      <c r="L133" s="249"/>
      <c r="M133" s="250" t="s">
        <v>17</v>
      </c>
      <c r="N133" s="251" t="s">
        <v>41</v>
      </c>
      <c r="O133" s="214">
        <v>0</v>
      </c>
      <c r="P133" s="214">
        <f>O133*H133</f>
        <v>0</v>
      </c>
      <c r="Q133" s="214">
        <v>0.01</v>
      </c>
      <c r="R133" s="214">
        <f>Q133*H133</f>
        <v>1.8800000000000001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175</v>
      </c>
      <c r="AT133" s="216" t="s">
        <v>171</v>
      </c>
      <c r="AU133" s="216" t="s">
        <v>80</v>
      </c>
      <c r="AY133" s="18" t="s">
        <v>128</v>
      </c>
      <c r="BE133" s="217">
        <f>IF(N133="základní",J133,0)</f>
        <v>15040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15040</v>
      </c>
      <c r="BL133" s="18" t="s">
        <v>135</v>
      </c>
      <c r="BM133" s="216" t="s">
        <v>482</v>
      </c>
    </row>
    <row r="134" s="13" customFormat="1">
      <c r="A134" s="13"/>
      <c r="B134" s="222"/>
      <c r="C134" s="223"/>
      <c r="D134" s="224" t="s">
        <v>139</v>
      </c>
      <c r="E134" s="225" t="s">
        <v>17</v>
      </c>
      <c r="F134" s="226" t="s">
        <v>441</v>
      </c>
      <c r="G134" s="223"/>
      <c r="H134" s="227">
        <v>188</v>
      </c>
      <c r="I134" s="223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78</v>
      </c>
      <c r="AY134" s="232" t="s">
        <v>128</v>
      </c>
    </row>
    <row r="135" s="12" customFormat="1" ht="22.8" customHeight="1">
      <c r="A135" s="12"/>
      <c r="B135" s="191"/>
      <c r="C135" s="192"/>
      <c r="D135" s="193" t="s">
        <v>69</v>
      </c>
      <c r="E135" s="204" t="s">
        <v>146</v>
      </c>
      <c r="F135" s="204" t="s">
        <v>204</v>
      </c>
      <c r="G135" s="192"/>
      <c r="H135" s="192"/>
      <c r="I135" s="192"/>
      <c r="J135" s="205">
        <f>BK135</f>
        <v>30000</v>
      </c>
      <c r="K135" s="192"/>
      <c r="L135" s="196"/>
      <c r="M135" s="197"/>
      <c r="N135" s="198"/>
      <c r="O135" s="198"/>
      <c r="P135" s="199">
        <f>P136</f>
        <v>0.66500000000000004</v>
      </c>
      <c r="Q135" s="198"/>
      <c r="R135" s="199">
        <f>R136</f>
        <v>0.00123</v>
      </c>
      <c r="S135" s="198"/>
      <c r="T135" s="20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78</v>
      </c>
      <c r="AT135" s="202" t="s">
        <v>69</v>
      </c>
      <c r="AU135" s="202" t="s">
        <v>78</v>
      </c>
      <c r="AY135" s="201" t="s">
        <v>128</v>
      </c>
      <c r="BK135" s="203">
        <f>BK136</f>
        <v>30000</v>
      </c>
    </row>
    <row r="136" s="2" customFormat="1" ht="24.15" customHeight="1">
      <c r="A136" s="33"/>
      <c r="B136" s="34"/>
      <c r="C136" s="206" t="s">
        <v>198</v>
      </c>
      <c r="D136" s="206" t="s">
        <v>130</v>
      </c>
      <c r="E136" s="207" t="s">
        <v>444</v>
      </c>
      <c r="F136" s="208" t="s">
        <v>445</v>
      </c>
      <c r="G136" s="209" t="s">
        <v>446</v>
      </c>
      <c r="H136" s="210">
        <v>1</v>
      </c>
      <c r="I136" s="211">
        <v>30000</v>
      </c>
      <c r="J136" s="211">
        <f>ROUND(I136*H136,2)</f>
        <v>30000</v>
      </c>
      <c r="K136" s="208" t="s">
        <v>17</v>
      </c>
      <c r="L136" s="39"/>
      <c r="M136" s="212" t="s">
        <v>17</v>
      </c>
      <c r="N136" s="213" t="s">
        <v>41</v>
      </c>
      <c r="O136" s="214">
        <v>0.66500000000000004</v>
      </c>
      <c r="P136" s="214">
        <f>O136*H136</f>
        <v>0.66500000000000004</v>
      </c>
      <c r="Q136" s="214">
        <v>0.00123</v>
      </c>
      <c r="R136" s="214">
        <f>Q136*H136</f>
        <v>0.00123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30000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30000</v>
      </c>
      <c r="BL136" s="18" t="s">
        <v>135</v>
      </c>
      <c r="BM136" s="216" t="s">
        <v>483</v>
      </c>
    </row>
    <row r="137" s="12" customFormat="1" ht="22.8" customHeight="1">
      <c r="A137" s="12"/>
      <c r="B137" s="191"/>
      <c r="C137" s="192"/>
      <c r="D137" s="193" t="s">
        <v>69</v>
      </c>
      <c r="E137" s="204" t="s">
        <v>238</v>
      </c>
      <c r="F137" s="204" t="s">
        <v>239</v>
      </c>
      <c r="G137" s="192"/>
      <c r="H137" s="192"/>
      <c r="I137" s="192"/>
      <c r="J137" s="205">
        <f>BK137</f>
        <v>12523.68</v>
      </c>
      <c r="K137" s="192"/>
      <c r="L137" s="196"/>
      <c r="M137" s="197"/>
      <c r="N137" s="198"/>
      <c r="O137" s="198"/>
      <c r="P137" s="199">
        <f>SUM(P138:P139)</f>
        <v>23.226788000000003</v>
      </c>
      <c r="Q137" s="198"/>
      <c r="R137" s="199">
        <f>SUM(R138:R139)</f>
        <v>0</v>
      </c>
      <c r="S137" s="198"/>
      <c r="T137" s="20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78</v>
      </c>
      <c r="AT137" s="202" t="s">
        <v>69</v>
      </c>
      <c r="AU137" s="202" t="s">
        <v>78</v>
      </c>
      <c r="AY137" s="201" t="s">
        <v>128</v>
      </c>
      <c r="BK137" s="203">
        <f>SUM(BK138:BK139)</f>
        <v>12523.68</v>
      </c>
    </row>
    <row r="138" s="2" customFormat="1" ht="24.15" customHeight="1">
      <c r="A138" s="33"/>
      <c r="B138" s="34"/>
      <c r="C138" s="206" t="s">
        <v>205</v>
      </c>
      <c r="D138" s="206" t="s">
        <v>130</v>
      </c>
      <c r="E138" s="207" t="s">
        <v>241</v>
      </c>
      <c r="F138" s="208" t="s">
        <v>242</v>
      </c>
      <c r="G138" s="209" t="s">
        <v>243</v>
      </c>
      <c r="H138" s="210">
        <v>11.596</v>
      </c>
      <c r="I138" s="211">
        <v>1080</v>
      </c>
      <c r="J138" s="211">
        <f>ROUND(I138*H138,2)</f>
        <v>12523.68</v>
      </c>
      <c r="K138" s="208" t="s">
        <v>134</v>
      </c>
      <c r="L138" s="39"/>
      <c r="M138" s="212" t="s">
        <v>17</v>
      </c>
      <c r="N138" s="213" t="s">
        <v>41</v>
      </c>
      <c r="O138" s="214">
        <v>2.0030000000000001</v>
      </c>
      <c r="P138" s="214">
        <f>O138*H138</f>
        <v>23.226788000000003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135</v>
      </c>
      <c r="AT138" s="216" t="s">
        <v>130</v>
      </c>
      <c r="AU138" s="216" t="s">
        <v>80</v>
      </c>
      <c r="AY138" s="18" t="s">
        <v>128</v>
      </c>
      <c r="BE138" s="217">
        <f>IF(N138="základní",J138,0)</f>
        <v>12523.68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12523.68</v>
      </c>
      <c r="BL138" s="18" t="s">
        <v>135</v>
      </c>
      <c r="BM138" s="216" t="s">
        <v>484</v>
      </c>
    </row>
    <row r="139" s="2" customFormat="1">
      <c r="A139" s="33"/>
      <c r="B139" s="34"/>
      <c r="C139" s="35"/>
      <c r="D139" s="218" t="s">
        <v>137</v>
      </c>
      <c r="E139" s="35"/>
      <c r="F139" s="219" t="s">
        <v>245</v>
      </c>
      <c r="G139" s="35"/>
      <c r="H139" s="35"/>
      <c r="I139" s="35"/>
      <c r="J139" s="35"/>
      <c r="K139" s="35"/>
      <c r="L139" s="39"/>
      <c r="M139" s="253"/>
      <c r="N139" s="254"/>
      <c r="O139" s="255"/>
      <c r="P139" s="255"/>
      <c r="Q139" s="255"/>
      <c r="R139" s="255"/>
      <c r="S139" s="255"/>
      <c r="T139" s="256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="2" customFormat="1" ht="6.96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9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sheet="1" autoFilter="0" formatColumns="0" formatRows="0" objects="1" scenarios="1" spinCount="100000" saltValue="gb85cWwo7DeqUkHvorJsdTVKEmx4PwqOkBGrniADE/vsYBsrYm4mtiVxubE+PFJZ6waf2F36jGoeZQz24T0JOA==" hashValue="3jydxerUa61GwmAZ3DHxUDNb17u51WdEwkdBOXwCSKNxRo2IYQg8KTRI92RVXAy2L6DdWJf73OnsY29qj7HohA==" algorithmName="SHA-512" password="CC35"/>
  <autoFilter ref="C88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6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9" r:id="rId7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5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485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85000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ROUND((SUM(BE82:BE100)),  2)</f>
        <v>85000</v>
      </c>
      <c r="G33" s="33"/>
      <c r="H33" s="33"/>
      <c r="I33" s="152">
        <v>0.20999999999999999</v>
      </c>
      <c r="J33" s="151">
        <f>ROUND(((SUM(BE82:BE100))*I33),  2)</f>
        <v>17850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ROUND((SUM(BF82:BF100)),  2)</f>
        <v>0</v>
      </c>
      <c r="G34" s="33"/>
      <c r="H34" s="33"/>
      <c r="I34" s="152">
        <v>0.14999999999999999</v>
      </c>
      <c r="J34" s="151">
        <f>ROUND(((SUM(BF82:BF100))*I34),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ROUND((SUM(BG82:BG100)),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ROUND((SUM(BH82:BH100)),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ROUND((SUM(BI82:BI100)),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102850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5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210030-04-04 - VRN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85000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486</v>
      </c>
      <c r="E60" s="172"/>
      <c r="F60" s="172"/>
      <c r="G60" s="172"/>
      <c r="H60" s="172"/>
      <c r="I60" s="172"/>
      <c r="J60" s="173">
        <f>J83</f>
        <v>85000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487</v>
      </c>
      <c r="E61" s="177"/>
      <c r="F61" s="177"/>
      <c r="G61" s="177"/>
      <c r="H61" s="177"/>
      <c r="I61" s="177"/>
      <c r="J61" s="178">
        <f>J84</f>
        <v>65000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488</v>
      </c>
      <c r="E62" s="177"/>
      <c r="F62" s="177"/>
      <c r="G62" s="177"/>
      <c r="H62" s="177"/>
      <c r="I62" s="177"/>
      <c r="J62" s="178">
        <f>J99</f>
        <v>20000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5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210030-04-04 - VRN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85000</v>
      </c>
      <c r="K82" s="35"/>
      <c r="L82" s="39"/>
      <c r="M82" s="89"/>
      <c r="N82" s="187"/>
      <c r="O82" s="90"/>
      <c r="P82" s="188">
        <f>P83</f>
        <v>0</v>
      </c>
      <c r="Q82" s="90"/>
      <c r="R82" s="188">
        <f>R83</f>
        <v>0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85000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98</v>
      </c>
      <c r="F83" s="194" t="s">
        <v>489</v>
      </c>
      <c r="G83" s="192"/>
      <c r="H83" s="192"/>
      <c r="I83" s="192"/>
      <c r="J83" s="195">
        <f>BK83</f>
        <v>85000</v>
      </c>
      <c r="K83" s="192"/>
      <c r="L83" s="196"/>
      <c r="M83" s="197"/>
      <c r="N83" s="198"/>
      <c r="O83" s="198"/>
      <c r="P83" s="199">
        <f>P84+P99</f>
        <v>0</v>
      </c>
      <c r="Q83" s="198"/>
      <c r="R83" s="199">
        <f>R84+R99</f>
        <v>0</v>
      </c>
      <c r="S83" s="198"/>
      <c r="T83" s="200">
        <f>T84+T99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159</v>
      </c>
      <c r="AT83" s="202" t="s">
        <v>69</v>
      </c>
      <c r="AU83" s="202" t="s">
        <v>70</v>
      </c>
      <c r="AY83" s="201" t="s">
        <v>128</v>
      </c>
      <c r="BK83" s="203">
        <f>BK84+BK99</f>
        <v>85000</v>
      </c>
    </row>
    <row r="84" s="12" customFormat="1" ht="22.8" customHeight="1">
      <c r="A84" s="12"/>
      <c r="B84" s="191"/>
      <c r="C84" s="192"/>
      <c r="D84" s="193" t="s">
        <v>69</v>
      </c>
      <c r="E84" s="204" t="s">
        <v>490</v>
      </c>
      <c r="F84" s="204" t="s">
        <v>491</v>
      </c>
      <c r="G84" s="192"/>
      <c r="H84" s="192"/>
      <c r="I84" s="192"/>
      <c r="J84" s="205">
        <f>BK84</f>
        <v>65000</v>
      </c>
      <c r="K84" s="192"/>
      <c r="L84" s="196"/>
      <c r="M84" s="197"/>
      <c r="N84" s="198"/>
      <c r="O84" s="198"/>
      <c r="P84" s="199">
        <f>SUM(P85:P98)</f>
        <v>0</v>
      </c>
      <c r="Q84" s="198"/>
      <c r="R84" s="199">
        <f>SUM(R85:R98)</f>
        <v>0</v>
      </c>
      <c r="S84" s="198"/>
      <c r="T84" s="200">
        <f>SUM(T85:T98)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159</v>
      </c>
      <c r="AT84" s="202" t="s">
        <v>69</v>
      </c>
      <c r="AU84" s="202" t="s">
        <v>78</v>
      </c>
      <c r="AY84" s="201" t="s">
        <v>128</v>
      </c>
      <c r="BK84" s="203">
        <f>SUM(BK85:BK98)</f>
        <v>65000</v>
      </c>
    </row>
    <row r="85" s="2" customFormat="1" ht="16.5" customHeight="1">
      <c r="A85" s="33"/>
      <c r="B85" s="34"/>
      <c r="C85" s="206" t="s">
        <v>78</v>
      </c>
      <c r="D85" s="206" t="s">
        <v>130</v>
      </c>
      <c r="E85" s="207" t="s">
        <v>492</v>
      </c>
      <c r="F85" s="208" t="s">
        <v>493</v>
      </c>
      <c r="G85" s="209" t="s">
        <v>446</v>
      </c>
      <c r="H85" s="210">
        <v>1</v>
      </c>
      <c r="I85" s="211">
        <v>5000</v>
      </c>
      <c r="J85" s="211">
        <f>ROUND(I85*H85,2)</f>
        <v>5000</v>
      </c>
      <c r="K85" s="208" t="s">
        <v>134</v>
      </c>
      <c r="L85" s="39"/>
      <c r="M85" s="212" t="s">
        <v>17</v>
      </c>
      <c r="N85" s="213" t="s">
        <v>41</v>
      </c>
      <c r="O85" s="214">
        <v>0</v>
      </c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494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5000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5000</v>
      </c>
      <c r="BL85" s="18" t="s">
        <v>494</v>
      </c>
      <c r="BM85" s="216" t="s">
        <v>495</v>
      </c>
    </row>
    <row r="86" s="2" customFormat="1">
      <c r="A86" s="33"/>
      <c r="B86" s="34"/>
      <c r="C86" s="35"/>
      <c r="D86" s="218" t="s">
        <v>137</v>
      </c>
      <c r="E86" s="35"/>
      <c r="F86" s="219" t="s">
        <v>496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78</v>
      </c>
      <c r="G87" s="223"/>
      <c r="H87" s="227">
        <v>1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16.5" customHeight="1">
      <c r="A88" s="33"/>
      <c r="B88" s="34"/>
      <c r="C88" s="206" t="s">
        <v>80</v>
      </c>
      <c r="D88" s="206" t="s">
        <v>130</v>
      </c>
      <c r="E88" s="207" t="s">
        <v>497</v>
      </c>
      <c r="F88" s="208" t="s">
        <v>498</v>
      </c>
      <c r="G88" s="209" t="s">
        <v>446</v>
      </c>
      <c r="H88" s="210">
        <v>1</v>
      </c>
      <c r="I88" s="211">
        <v>20000</v>
      </c>
      <c r="J88" s="211">
        <f>ROUND(I88*H88,2)</f>
        <v>20000</v>
      </c>
      <c r="K88" s="208" t="s">
        <v>134</v>
      </c>
      <c r="L88" s="39"/>
      <c r="M88" s="212" t="s">
        <v>17</v>
      </c>
      <c r="N88" s="213" t="s">
        <v>41</v>
      </c>
      <c r="O88" s="214">
        <v>0</v>
      </c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494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20000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20000</v>
      </c>
      <c r="BL88" s="18" t="s">
        <v>494</v>
      </c>
      <c r="BM88" s="216" t="s">
        <v>499</v>
      </c>
    </row>
    <row r="89" s="2" customFormat="1">
      <c r="A89" s="33"/>
      <c r="B89" s="34"/>
      <c r="C89" s="35"/>
      <c r="D89" s="218" t="s">
        <v>137</v>
      </c>
      <c r="E89" s="35"/>
      <c r="F89" s="219" t="s">
        <v>500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501</v>
      </c>
      <c r="G90" s="223"/>
      <c r="H90" s="227">
        <v>1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16.5" customHeight="1">
      <c r="A91" s="33"/>
      <c r="B91" s="34"/>
      <c r="C91" s="206" t="s">
        <v>146</v>
      </c>
      <c r="D91" s="206" t="s">
        <v>130</v>
      </c>
      <c r="E91" s="207" t="s">
        <v>502</v>
      </c>
      <c r="F91" s="208" t="s">
        <v>503</v>
      </c>
      <c r="G91" s="209" t="s">
        <v>446</v>
      </c>
      <c r="H91" s="210">
        <v>1</v>
      </c>
      <c r="I91" s="211">
        <v>15000</v>
      </c>
      <c r="J91" s="211">
        <f>ROUND(I91*H91,2)</f>
        <v>15000</v>
      </c>
      <c r="K91" s="208" t="s">
        <v>134</v>
      </c>
      <c r="L91" s="39"/>
      <c r="M91" s="212" t="s">
        <v>17</v>
      </c>
      <c r="N91" s="213" t="s">
        <v>41</v>
      </c>
      <c r="O91" s="214">
        <v>0</v>
      </c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494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15000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15000</v>
      </c>
      <c r="BL91" s="18" t="s">
        <v>494</v>
      </c>
      <c r="BM91" s="216" t="s">
        <v>504</v>
      </c>
    </row>
    <row r="92" s="2" customFormat="1">
      <c r="A92" s="33"/>
      <c r="B92" s="34"/>
      <c r="C92" s="35"/>
      <c r="D92" s="218" t="s">
        <v>137</v>
      </c>
      <c r="E92" s="35"/>
      <c r="F92" s="219" t="s">
        <v>505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13" customFormat="1">
      <c r="A93" s="13"/>
      <c r="B93" s="222"/>
      <c r="C93" s="223"/>
      <c r="D93" s="224" t="s">
        <v>139</v>
      </c>
      <c r="E93" s="225" t="s">
        <v>17</v>
      </c>
      <c r="F93" s="226" t="s">
        <v>506</v>
      </c>
      <c r="G93" s="223"/>
      <c r="H93" s="227">
        <v>1</v>
      </c>
      <c r="I93" s="223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139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128</v>
      </c>
    </row>
    <row r="94" s="2" customFormat="1" ht="16.5" customHeight="1">
      <c r="A94" s="33"/>
      <c r="B94" s="34"/>
      <c r="C94" s="206" t="s">
        <v>135</v>
      </c>
      <c r="D94" s="206" t="s">
        <v>130</v>
      </c>
      <c r="E94" s="207" t="s">
        <v>507</v>
      </c>
      <c r="F94" s="208" t="s">
        <v>508</v>
      </c>
      <c r="G94" s="209" t="s">
        <v>446</v>
      </c>
      <c r="H94" s="210">
        <v>1</v>
      </c>
      <c r="I94" s="211">
        <v>15000</v>
      </c>
      <c r="J94" s="211">
        <f>ROUND(I94*H94,2)</f>
        <v>15000</v>
      </c>
      <c r="K94" s="208" t="s">
        <v>134</v>
      </c>
      <c r="L94" s="39"/>
      <c r="M94" s="212" t="s">
        <v>17</v>
      </c>
      <c r="N94" s="213" t="s">
        <v>41</v>
      </c>
      <c r="O94" s="214">
        <v>0</v>
      </c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494</v>
      </c>
      <c r="AT94" s="216" t="s">
        <v>130</v>
      </c>
      <c r="AU94" s="216" t="s">
        <v>80</v>
      </c>
      <c r="AY94" s="18" t="s">
        <v>128</v>
      </c>
      <c r="BE94" s="217">
        <f>IF(N94="základní",J94,0)</f>
        <v>15000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15000</v>
      </c>
      <c r="BL94" s="18" t="s">
        <v>494</v>
      </c>
      <c r="BM94" s="216" t="s">
        <v>509</v>
      </c>
    </row>
    <row r="95" s="2" customFormat="1">
      <c r="A95" s="33"/>
      <c r="B95" s="34"/>
      <c r="C95" s="35"/>
      <c r="D95" s="218" t="s">
        <v>137</v>
      </c>
      <c r="E95" s="35"/>
      <c r="F95" s="219" t="s">
        <v>510</v>
      </c>
      <c r="G95" s="35"/>
      <c r="H95" s="35"/>
      <c r="I95" s="35"/>
      <c r="J95" s="35"/>
      <c r="K95" s="35"/>
      <c r="L95" s="39"/>
      <c r="M95" s="220"/>
      <c r="N95" s="221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="2" customFormat="1" ht="24.15" customHeight="1">
      <c r="A96" s="33"/>
      <c r="B96" s="34"/>
      <c r="C96" s="206" t="s">
        <v>159</v>
      </c>
      <c r="D96" s="206" t="s">
        <v>130</v>
      </c>
      <c r="E96" s="207" t="s">
        <v>511</v>
      </c>
      <c r="F96" s="208" t="s">
        <v>512</v>
      </c>
      <c r="G96" s="209" t="s">
        <v>446</v>
      </c>
      <c r="H96" s="210">
        <v>1</v>
      </c>
      <c r="I96" s="211">
        <v>10000</v>
      </c>
      <c r="J96" s="211">
        <f>ROUND(I96*H96,2)</f>
        <v>10000</v>
      </c>
      <c r="K96" s="208" t="s">
        <v>17</v>
      </c>
      <c r="L96" s="39"/>
      <c r="M96" s="212" t="s">
        <v>17</v>
      </c>
      <c r="N96" s="213" t="s">
        <v>41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135</v>
      </c>
      <c r="AT96" s="216" t="s">
        <v>130</v>
      </c>
      <c r="AU96" s="216" t="s">
        <v>80</v>
      </c>
      <c r="AY96" s="18" t="s">
        <v>128</v>
      </c>
      <c r="BE96" s="217">
        <f>IF(N96="základní",J96,0)</f>
        <v>10000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10000</v>
      </c>
      <c r="BL96" s="18" t="s">
        <v>135</v>
      </c>
      <c r="BM96" s="216" t="s">
        <v>513</v>
      </c>
    </row>
    <row r="97" s="2" customFormat="1">
      <c r="A97" s="33"/>
      <c r="B97" s="34"/>
      <c r="C97" s="35"/>
      <c r="D97" s="224" t="s">
        <v>177</v>
      </c>
      <c r="E97" s="35"/>
      <c r="F97" s="252" t="s">
        <v>514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177</v>
      </c>
      <c r="AU97" s="18" t="s">
        <v>80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78</v>
      </c>
      <c r="G98" s="223"/>
      <c r="H98" s="227">
        <v>1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78</v>
      </c>
      <c r="AY98" s="232" t="s">
        <v>128</v>
      </c>
    </row>
    <row r="99" s="12" customFormat="1" ht="22.8" customHeight="1">
      <c r="A99" s="12"/>
      <c r="B99" s="191"/>
      <c r="C99" s="192"/>
      <c r="D99" s="193" t="s">
        <v>69</v>
      </c>
      <c r="E99" s="204" t="s">
        <v>515</v>
      </c>
      <c r="F99" s="204" t="s">
        <v>516</v>
      </c>
      <c r="G99" s="192"/>
      <c r="H99" s="192"/>
      <c r="I99" s="192"/>
      <c r="J99" s="205">
        <f>BK99</f>
        <v>20000</v>
      </c>
      <c r="K99" s="192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159</v>
      </c>
      <c r="AT99" s="202" t="s">
        <v>69</v>
      </c>
      <c r="AU99" s="202" t="s">
        <v>78</v>
      </c>
      <c r="AY99" s="201" t="s">
        <v>128</v>
      </c>
      <c r="BK99" s="203">
        <f>BK100</f>
        <v>20000</v>
      </c>
    </row>
    <row r="100" s="2" customFormat="1" ht="21.75" customHeight="1">
      <c r="A100" s="33"/>
      <c r="B100" s="34"/>
      <c r="C100" s="206" t="s">
        <v>164</v>
      </c>
      <c r="D100" s="206" t="s">
        <v>130</v>
      </c>
      <c r="E100" s="207" t="s">
        <v>517</v>
      </c>
      <c r="F100" s="208" t="s">
        <v>518</v>
      </c>
      <c r="G100" s="209" t="s">
        <v>446</v>
      </c>
      <c r="H100" s="210">
        <v>1</v>
      </c>
      <c r="I100" s="211">
        <v>20000</v>
      </c>
      <c r="J100" s="211">
        <f>ROUND(I100*H100,2)</f>
        <v>20000</v>
      </c>
      <c r="K100" s="208" t="s">
        <v>17</v>
      </c>
      <c r="L100" s="39"/>
      <c r="M100" s="266" t="s">
        <v>17</v>
      </c>
      <c r="N100" s="267" t="s">
        <v>41</v>
      </c>
      <c r="O100" s="268">
        <v>0</v>
      </c>
      <c r="P100" s="268">
        <f>O100*H100</f>
        <v>0</v>
      </c>
      <c r="Q100" s="268">
        <v>0</v>
      </c>
      <c r="R100" s="268">
        <f>Q100*H100</f>
        <v>0</v>
      </c>
      <c r="S100" s="268">
        <v>0</v>
      </c>
      <c r="T100" s="26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494</v>
      </c>
      <c r="AT100" s="216" t="s">
        <v>130</v>
      </c>
      <c r="AU100" s="216" t="s">
        <v>80</v>
      </c>
      <c r="AY100" s="18" t="s">
        <v>128</v>
      </c>
      <c r="BE100" s="217">
        <f>IF(N100="základní",J100,0)</f>
        <v>20000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20000</v>
      </c>
      <c r="BL100" s="18" t="s">
        <v>494</v>
      </c>
      <c r="BM100" s="216" t="s">
        <v>519</v>
      </c>
    </row>
    <row r="101" s="2" customFormat="1" ht="6.96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39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sheet="1" autoFilter="0" formatColumns="0" formatRows="0" objects="1" scenarios="1" spinCount="100000" saltValue="l57Ub47hm7tKEfmQJCGxn1icU/OlQdQ1Rzn6k0Mc0fPznQFNDlKRq8LzlzfxvlKe2AS10GjBPeYOstwDfMCAqQ==" hashValue="AckWbpM84McobPcu71Z1Orvs360paw5Eldh1ZDTpTCncWZDqHS86yjz9xWTl0T0/FS8ZOWOOArZXb1veNoTUdQ==" algorithmName="SHA-512" password="CC35"/>
  <autoFilter ref="C81:K1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011314000"/>
    <hyperlink ref="F89" r:id="rId2" display="https://podminky.urs.cz/item/CS_URS_2022_02/012103000"/>
    <hyperlink ref="F92" r:id="rId3" display="https://podminky.urs.cz/item/CS_URS_2022_02/012303000"/>
    <hyperlink ref="F95" r:id="rId4" display="https://podminky.urs.cz/item/CS_URS_2022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520</v>
      </c>
      <c r="H4" s="21"/>
    </row>
    <row r="5" s="1" customFormat="1" ht="12" customHeight="1">
      <c r="B5" s="21"/>
      <c r="C5" s="270" t="s">
        <v>12</v>
      </c>
      <c r="D5" s="144" t="s">
        <v>13</v>
      </c>
      <c r="E5" s="1"/>
      <c r="F5" s="1"/>
      <c r="H5" s="21"/>
    </row>
    <row r="6" s="1" customFormat="1" ht="36.96" customHeight="1">
      <c r="B6" s="21"/>
      <c r="C6" s="271" t="s">
        <v>14</v>
      </c>
      <c r="D6" s="272" t="s">
        <v>15</v>
      </c>
      <c r="E6" s="1"/>
      <c r="F6" s="1"/>
      <c r="H6" s="21"/>
    </row>
    <row r="7" s="1" customFormat="1" ht="16.5" customHeight="1">
      <c r="B7" s="21"/>
      <c r="C7" s="137" t="s">
        <v>21</v>
      </c>
      <c r="D7" s="141" t="str">
        <f>'Rekapitulace stavby'!AN8</f>
        <v>8. 9. 2021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0"/>
      <c r="B9" s="273"/>
      <c r="C9" s="274" t="s">
        <v>51</v>
      </c>
      <c r="D9" s="275" t="s">
        <v>52</v>
      </c>
      <c r="E9" s="275" t="s">
        <v>115</v>
      </c>
      <c r="F9" s="276" t="s">
        <v>521</v>
      </c>
      <c r="G9" s="180"/>
      <c r="H9" s="273"/>
    </row>
    <row r="10" s="2" customFormat="1" ht="26.4" customHeight="1">
      <c r="A10" s="33"/>
      <c r="B10" s="39"/>
      <c r="C10" s="277" t="s">
        <v>522</v>
      </c>
      <c r="D10" s="277" t="s">
        <v>76</v>
      </c>
      <c r="E10" s="33"/>
      <c r="F10" s="33"/>
      <c r="G10" s="33"/>
      <c r="H10" s="39"/>
    </row>
    <row r="11" s="2" customFormat="1" ht="16.8" customHeight="1">
      <c r="A11" s="33"/>
      <c r="B11" s="39"/>
      <c r="C11" s="278" t="s">
        <v>100</v>
      </c>
      <c r="D11" s="279" t="s">
        <v>17</v>
      </c>
      <c r="E11" s="280" t="s">
        <v>17</v>
      </c>
      <c r="F11" s="281">
        <v>59.5</v>
      </c>
      <c r="G11" s="33"/>
      <c r="H11" s="39"/>
    </row>
    <row r="12" s="2" customFormat="1" ht="16.8" customHeight="1">
      <c r="A12" s="33"/>
      <c r="B12" s="39"/>
      <c r="C12" s="282" t="s">
        <v>17</v>
      </c>
      <c r="D12" s="282" t="s">
        <v>157</v>
      </c>
      <c r="E12" s="18" t="s">
        <v>17</v>
      </c>
      <c r="F12" s="283">
        <v>59.5</v>
      </c>
      <c r="G12" s="33"/>
      <c r="H12" s="39"/>
    </row>
    <row r="13" s="2" customFormat="1" ht="16.8" customHeight="1">
      <c r="A13" s="33"/>
      <c r="B13" s="39"/>
      <c r="C13" s="282" t="s">
        <v>100</v>
      </c>
      <c r="D13" s="282" t="s">
        <v>158</v>
      </c>
      <c r="E13" s="18" t="s">
        <v>17</v>
      </c>
      <c r="F13" s="283">
        <v>59.5</v>
      </c>
      <c r="G13" s="33"/>
      <c r="H13" s="39"/>
    </row>
    <row r="14" s="2" customFormat="1" ht="16.8" customHeight="1">
      <c r="A14" s="33"/>
      <c r="B14" s="39"/>
      <c r="C14" s="284" t="s">
        <v>523</v>
      </c>
      <c r="D14" s="33"/>
      <c r="E14" s="33"/>
      <c r="F14" s="33"/>
      <c r="G14" s="33"/>
      <c r="H14" s="39"/>
    </row>
    <row r="15" s="2" customFormat="1" ht="16.8" customHeight="1">
      <c r="A15" s="33"/>
      <c r="B15" s="39"/>
      <c r="C15" s="282" t="s">
        <v>152</v>
      </c>
      <c r="D15" s="282" t="s">
        <v>17</v>
      </c>
      <c r="E15" s="18" t="s">
        <v>154</v>
      </c>
      <c r="F15" s="283">
        <v>59.5</v>
      </c>
      <c r="G15" s="33"/>
      <c r="H15" s="39"/>
    </row>
    <row r="16" s="2" customFormat="1" ht="16.8" customHeight="1">
      <c r="A16" s="33"/>
      <c r="B16" s="39"/>
      <c r="C16" s="282" t="s">
        <v>160</v>
      </c>
      <c r="D16" s="282" t="s">
        <v>17</v>
      </c>
      <c r="E16" s="18" t="s">
        <v>154</v>
      </c>
      <c r="F16" s="283">
        <v>59.5</v>
      </c>
      <c r="G16" s="33"/>
      <c r="H16" s="39"/>
    </row>
    <row r="17" s="2" customFormat="1" ht="7.44" customHeight="1">
      <c r="A17" s="33"/>
      <c r="B17" s="160"/>
      <c r="C17" s="161"/>
      <c r="D17" s="161"/>
      <c r="E17" s="161"/>
      <c r="F17" s="161"/>
      <c r="G17" s="161"/>
      <c r="H17" s="39"/>
    </row>
    <row r="18" s="2" customFormat="1">
      <c r="A18" s="33"/>
      <c r="B18" s="33"/>
      <c r="C18" s="33"/>
      <c r="D18" s="33"/>
      <c r="E18" s="33"/>
      <c r="F18" s="33"/>
      <c r="G18" s="33"/>
      <c r="H18" s="33"/>
    </row>
  </sheetData>
  <sheetProtection sheet="1" formatColumns="0" formatRows="0" objects="1" scenarios="1" spinCount="100000" saltValue="sbUcOKZlIvuAkGhliiYTct9yiJi5J0AuJnym2HtGmewdyc+BcGtOkh/r1rCx+41cPFbfIrz68+P7dS7XUJeMHw==" hashValue="OUMYetK6O5IKBHM9lpo61acH6/8umtFkeFtLokvhIm1l4uKjFisx1oyOb1TZfG4QgtwkQ9cm6RUcm7WcoQXBP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524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525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526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527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528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529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530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531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532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533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534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77</v>
      </c>
      <c r="F18" s="296" t="s">
        <v>535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536</v>
      </c>
      <c r="F19" s="296" t="s">
        <v>537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538</v>
      </c>
      <c r="F20" s="296" t="s">
        <v>539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540</v>
      </c>
      <c r="F21" s="296" t="s">
        <v>541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542</v>
      </c>
      <c r="F22" s="296" t="s">
        <v>543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89</v>
      </c>
      <c r="F23" s="296" t="s">
        <v>544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545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546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547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548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549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550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551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552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553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114</v>
      </c>
      <c r="F36" s="296"/>
      <c r="G36" s="296" t="s">
        <v>554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555</v>
      </c>
      <c r="F37" s="296"/>
      <c r="G37" s="296" t="s">
        <v>556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51</v>
      </c>
      <c r="F38" s="296"/>
      <c r="G38" s="296" t="s">
        <v>557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52</v>
      </c>
      <c r="F39" s="296"/>
      <c r="G39" s="296" t="s">
        <v>558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115</v>
      </c>
      <c r="F40" s="296"/>
      <c r="G40" s="296" t="s">
        <v>559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116</v>
      </c>
      <c r="F41" s="296"/>
      <c r="G41" s="296" t="s">
        <v>560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561</v>
      </c>
      <c r="F42" s="296"/>
      <c r="G42" s="296" t="s">
        <v>562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563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564</v>
      </c>
      <c r="F44" s="296"/>
      <c r="G44" s="296" t="s">
        <v>565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118</v>
      </c>
      <c r="F45" s="296"/>
      <c r="G45" s="296" t="s">
        <v>566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567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568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569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570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571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572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573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574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575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576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577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578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579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580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581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582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583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584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585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586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587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588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589</v>
      </c>
      <c r="D76" s="314"/>
      <c r="E76" s="314"/>
      <c r="F76" s="314" t="s">
        <v>590</v>
      </c>
      <c r="G76" s="315"/>
      <c r="H76" s="314" t="s">
        <v>52</v>
      </c>
      <c r="I76" s="314" t="s">
        <v>55</v>
      </c>
      <c r="J76" s="314" t="s">
        <v>591</v>
      </c>
      <c r="K76" s="313"/>
    </row>
    <row r="77" s="1" customFormat="1" ht="17.25" customHeight="1">
      <c r="B77" s="311"/>
      <c r="C77" s="316" t="s">
        <v>592</v>
      </c>
      <c r="D77" s="316"/>
      <c r="E77" s="316"/>
      <c r="F77" s="317" t="s">
        <v>593</v>
      </c>
      <c r="G77" s="318"/>
      <c r="H77" s="316"/>
      <c r="I77" s="316"/>
      <c r="J77" s="316" t="s">
        <v>594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51</v>
      </c>
      <c r="D79" s="321"/>
      <c r="E79" s="321"/>
      <c r="F79" s="322" t="s">
        <v>595</v>
      </c>
      <c r="G79" s="323"/>
      <c r="H79" s="299" t="s">
        <v>596</v>
      </c>
      <c r="I79" s="299" t="s">
        <v>597</v>
      </c>
      <c r="J79" s="299">
        <v>20</v>
      </c>
      <c r="K79" s="313"/>
    </row>
    <row r="80" s="1" customFormat="1" ht="15" customHeight="1">
      <c r="B80" s="311"/>
      <c r="C80" s="299" t="s">
        <v>598</v>
      </c>
      <c r="D80" s="299"/>
      <c r="E80" s="299"/>
      <c r="F80" s="322" t="s">
        <v>595</v>
      </c>
      <c r="G80" s="323"/>
      <c r="H80" s="299" t="s">
        <v>599</v>
      </c>
      <c r="I80" s="299" t="s">
        <v>597</v>
      </c>
      <c r="J80" s="299">
        <v>120</v>
      </c>
      <c r="K80" s="313"/>
    </row>
    <row r="81" s="1" customFormat="1" ht="15" customHeight="1">
      <c r="B81" s="324"/>
      <c r="C81" s="299" t="s">
        <v>600</v>
      </c>
      <c r="D81" s="299"/>
      <c r="E81" s="299"/>
      <c r="F81" s="322" t="s">
        <v>601</v>
      </c>
      <c r="G81" s="323"/>
      <c r="H81" s="299" t="s">
        <v>602</v>
      </c>
      <c r="I81" s="299" t="s">
        <v>597</v>
      </c>
      <c r="J81" s="299">
        <v>50</v>
      </c>
      <c r="K81" s="313"/>
    </row>
    <row r="82" s="1" customFormat="1" ht="15" customHeight="1">
      <c r="B82" s="324"/>
      <c r="C82" s="299" t="s">
        <v>603</v>
      </c>
      <c r="D82" s="299"/>
      <c r="E82" s="299"/>
      <c r="F82" s="322" t="s">
        <v>595</v>
      </c>
      <c r="G82" s="323"/>
      <c r="H82" s="299" t="s">
        <v>604</v>
      </c>
      <c r="I82" s="299" t="s">
        <v>605</v>
      </c>
      <c r="J82" s="299"/>
      <c r="K82" s="313"/>
    </row>
    <row r="83" s="1" customFormat="1" ht="15" customHeight="1">
      <c r="B83" s="324"/>
      <c r="C83" s="325" t="s">
        <v>606</v>
      </c>
      <c r="D83" s="325"/>
      <c r="E83" s="325"/>
      <c r="F83" s="326" t="s">
        <v>601</v>
      </c>
      <c r="G83" s="325"/>
      <c r="H83" s="325" t="s">
        <v>607</v>
      </c>
      <c r="I83" s="325" t="s">
        <v>597</v>
      </c>
      <c r="J83" s="325">
        <v>15</v>
      </c>
      <c r="K83" s="313"/>
    </row>
    <row r="84" s="1" customFormat="1" ht="15" customHeight="1">
      <c r="B84" s="324"/>
      <c r="C84" s="325" t="s">
        <v>608</v>
      </c>
      <c r="D84" s="325"/>
      <c r="E84" s="325"/>
      <c r="F84" s="326" t="s">
        <v>601</v>
      </c>
      <c r="G84" s="325"/>
      <c r="H84" s="325" t="s">
        <v>609</v>
      </c>
      <c r="I84" s="325" t="s">
        <v>597</v>
      </c>
      <c r="J84" s="325">
        <v>15</v>
      </c>
      <c r="K84" s="313"/>
    </row>
    <row r="85" s="1" customFormat="1" ht="15" customHeight="1">
      <c r="B85" s="324"/>
      <c r="C85" s="325" t="s">
        <v>610</v>
      </c>
      <c r="D85" s="325"/>
      <c r="E85" s="325"/>
      <c r="F85" s="326" t="s">
        <v>601</v>
      </c>
      <c r="G85" s="325"/>
      <c r="H85" s="325" t="s">
        <v>611</v>
      </c>
      <c r="I85" s="325" t="s">
        <v>597</v>
      </c>
      <c r="J85" s="325">
        <v>20</v>
      </c>
      <c r="K85" s="313"/>
    </row>
    <row r="86" s="1" customFormat="1" ht="15" customHeight="1">
      <c r="B86" s="324"/>
      <c r="C86" s="325" t="s">
        <v>612</v>
      </c>
      <c r="D86" s="325"/>
      <c r="E86" s="325"/>
      <c r="F86" s="326" t="s">
        <v>601</v>
      </c>
      <c r="G86" s="325"/>
      <c r="H86" s="325" t="s">
        <v>613</v>
      </c>
      <c r="I86" s="325" t="s">
        <v>597</v>
      </c>
      <c r="J86" s="325">
        <v>20</v>
      </c>
      <c r="K86" s="313"/>
    </row>
    <row r="87" s="1" customFormat="1" ht="15" customHeight="1">
      <c r="B87" s="324"/>
      <c r="C87" s="299" t="s">
        <v>614</v>
      </c>
      <c r="D87" s="299"/>
      <c r="E87" s="299"/>
      <c r="F87" s="322" t="s">
        <v>601</v>
      </c>
      <c r="G87" s="323"/>
      <c r="H87" s="299" t="s">
        <v>615</v>
      </c>
      <c r="I87" s="299" t="s">
        <v>597</v>
      </c>
      <c r="J87" s="299">
        <v>50</v>
      </c>
      <c r="K87" s="313"/>
    </row>
    <row r="88" s="1" customFormat="1" ht="15" customHeight="1">
      <c r="B88" s="324"/>
      <c r="C88" s="299" t="s">
        <v>616</v>
      </c>
      <c r="D88" s="299"/>
      <c r="E88" s="299"/>
      <c r="F88" s="322" t="s">
        <v>601</v>
      </c>
      <c r="G88" s="323"/>
      <c r="H88" s="299" t="s">
        <v>617</v>
      </c>
      <c r="I88" s="299" t="s">
        <v>597</v>
      </c>
      <c r="J88" s="299">
        <v>20</v>
      </c>
      <c r="K88" s="313"/>
    </row>
    <row r="89" s="1" customFormat="1" ht="15" customHeight="1">
      <c r="B89" s="324"/>
      <c r="C89" s="299" t="s">
        <v>618</v>
      </c>
      <c r="D89" s="299"/>
      <c r="E89" s="299"/>
      <c r="F89" s="322" t="s">
        <v>601</v>
      </c>
      <c r="G89" s="323"/>
      <c r="H89" s="299" t="s">
        <v>619</v>
      </c>
      <c r="I89" s="299" t="s">
        <v>597</v>
      </c>
      <c r="J89" s="299">
        <v>20</v>
      </c>
      <c r="K89" s="313"/>
    </row>
    <row r="90" s="1" customFormat="1" ht="15" customHeight="1">
      <c r="B90" s="324"/>
      <c r="C90" s="299" t="s">
        <v>620</v>
      </c>
      <c r="D90" s="299"/>
      <c r="E90" s="299"/>
      <c r="F90" s="322" t="s">
        <v>601</v>
      </c>
      <c r="G90" s="323"/>
      <c r="H90" s="299" t="s">
        <v>621</v>
      </c>
      <c r="I90" s="299" t="s">
        <v>597</v>
      </c>
      <c r="J90" s="299">
        <v>50</v>
      </c>
      <c r="K90" s="313"/>
    </row>
    <row r="91" s="1" customFormat="1" ht="15" customHeight="1">
      <c r="B91" s="324"/>
      <c r="C91" s="299" t="s">
        <v>622</v>
      </c>
      <c r="D91" s="299"/>
      <c r="E91" s="299"/>
      <c r="F91" s="322" t="s">
        <v>601</v>
      </c>
      <c r="G91" s="323"/>
      <c r="H91" s="299" t="s">
        <v>622</v>
      </c>
      <c r="I91" s="299" t="s">
        <v>597</v>
      </c>
      <c r="J91" s="299">
        <v>50</v>
      </c>
      <c r="K91" s="313"/>
    </row>
    <row r="92" s="1" customFormat="1" ht="15" customHeight="1">
      <c r="B92" s="324"/>
      <c r="C92" s="299" t="s">
        <v>623</v>
      </c>
      <c r="D92" s="299"/>
      <c r="E92" s="299"/>
      <c r="F92" s="322" t="s">
        <v>601</v>
      </c>
      <c r="G92" s="323"/>
      <c r="H92" s="299" t="s">
        <v>624</v>
      </c>
      <c r="I92" s="299" t="s">
        <v>597</v>
      </c>
      <c r="J92" s="299">
        <v>255</v>
      </c>
      <c r="K92" s="313"/>
    </row>
    <row r="93" s="1" customFormat="1" ht="15" customHeight="1">
      <c r="B93" s="324"/>
      <c r="C93" s="299" t="s">
        <v>625</v>
      </c>
      <c r="D93" s="299"/>
      <c r="E93" s="299"/>
      <c r="F93" s="322" t="s">
        <v>595</v>
      </c>
      <c r="G93" s="323"/>
      <c r="H93" s="299" t="s">
        <v>626</v>
      </c>
      <c r="I93" s="299" t="s">
        <v>627</v>
      </c>
      <c r="J93" s="299"/>
      <c r="K93" s="313"/>
    </row>
    <row r="94" s="1" customFormat="1" ht="15" customHeight="1">
      <c r="B94" s="324"/>
      <c r="C94" s="299" t="s">
        <v>628</v>
      </c>
      <c r="D94" s="299"/>
      <c r="E94" s="299"/>
      <c r="F94" s="322" t="s">
        <v>595</v>
      </c>
      <c r="G94" s="323"/>
      <c r="H94" s="299" t="s">
        <v>629</v>
      </c>
      <c r="I94" s="299" t="s">
        <v>630</v>
      </c>
      <c r="J94" s="299"/>
      <c r="K94" s="313"/>
    </row>
    <row r="95" s="1" customFormat="1" ht="15" customHeight="1">
      <c r="B95" s="324"/>
      <c r="C95" s="299" t="s">
        <v>631</v>
      </c>
      <c r="D95" s="299"/>
      <c r="E95" s="299"/>
      <c r="F95" s="322" t="s">
        <v>595</v>
      </c>
      <c r="G95" s="323"/>
      <c r="H95" s="299" t="s">
        <v>631</v>
      </c>
      <c r="I95" s="299" t="s">
        <v>630</v>
      </c>
      <c r="J95" s="299"/>
      <c r="K95" s="313"/>
    </row>
    <row r="96" s="1" customFormat="1" ht="15" customHeight="1">
      <c r="B96" s="324"/>
      <c r="C96" s="299" t="s">
        <v>36</v>
      </c>
      <c r="D96" s="299"/>
      <c r="E96" s="299"/>
      <c r="F96" s="322" t="s">
        <v>595</v>
      </c>
      <c r="G96" s="323"/>
      <c r="H96" s="299" t="s">
        <v>632</v>
      </c>
      <c r="I96" s="299" t="s">
        <v>630</v>
      </c>
      <c r="J96" s="299"/>
      <c r="K96" s="313"/>
    </row>
    <row r="97" s="1" customFormat="1" ht="15" customHeight="1">
      <c r="B97" s="324"/>
      <c r="C97" s="299" t="s">
        <v>46</v>
      </c>
      <c r="D97" s="299"/>
      <c r="E97" s="299"/>
      <c r="F97" s="322" t="s">
        <v>595</v>
      </c>
      <c r="G97" s="323"/>
      <c r="H97" s="299" t="s">
        <v>633</v>
      </c>
      <c r="I97" s="299" t="s">
        <v>630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634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589</v>
      </c>
      <c r="D103" s="314"/>
      <c r="E103" s="314"/>
      <c r="F103" s="314" t="s">
        <v>590</v>
      </c>
      <c r="G103" s="315"/>
      <c r="H103" s="314" t="s">
        <v>52</v>
      </c>
      <c r="I103" s="314" t="s">
        <v>55</v>
      </c>
      <c r="J103" s="314" t="s">
        <v>591</v>
      </c>
      <c r="K103" s="313"/>
    </row>
    <row r="104" s="1" customFormat="1" ht="17.25" customHeight="1">
      <c r="B104" s="311"/>
      <c r="C104" s="316" t="s">
        <v>592</v>
      </c>
      <c r="D104" s="316"/>
      <c r="E104" s="316"/>
      <c r="F104" s="317" t="s">
        <v>593</v>
      </c>
      <c r="G104" s="318"/>
      <c r="H104" s="316"/>
      <c r="I104" s="316"/>
      <c r="J104" s="316" t="s">
        <v>594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51</v>
      </c>
      <c r="D106" s="321"/>
      <c r="E106" s="321"/>
      <c r="F106" s="322" t="s">
        <v>595</v>
      </c>
      <c r="G106" s="299"/>
      <c r="H106" s="299" t="s">
        <v>635</v>
      </c>
      <c r="I106" s="299" t="s">
        <v>597</v>
      </c>
      <c r="J106" s="299">
        <v>20</v>
      </c>
      <c r="K106" s="313"/>
    </row>
    <row r="107" s="1" customFormat="1" ht="15" customHeight="1">
      <c r="B107" s="311"/>
      <c r="C107" s="299" t="s">
        <v>598</v>
      </c>
      <c r="D107" s="299"/>
      <c r="E107" s="299"/>
      <c r="F107" s="322" t="s">
        <v>595</v>
      </c>
      <c r="G107" s="299"/>
      <c r="H107" s="299" t="s">
        <v>635</v>
      </c>
      <c r="I107" s="299" t="s">
        <v>597</v>
      </c>
      <c r="J107" s="299">
        <v>120</v>
      </c>
      <c r="K107" s="313"/>
    </row>
    <row r="108" s="1" customFormat="1" ht="15" customHeight="1">
      <c r="B108" s="324"/>
      <c r="C108" s="299" t="s">
        <v>600</v>
      </c>
      <c r="D108" s="299"/>
      <c r="E108" s="299"/>
      <c r="F108" s="322" t="s">
        <v>601</v>
      </c>
      <c r="G108" s="299"/>
      <c r="H108" s="299" t="s">
        <v>635</v>
      </c>
      <c r="I108" s="299" t="s">
        <v>597</v>
      </c>
      <c r="J108" s="299">
        <v>50</v>
      </c>
      <c r="K108" s="313"/>
    </row>
    <row r="109" s="1" customFormat="1" ht="15" customHeight="1">
      <c r="B109" s="324"/>
      <c r="C109" s="299" t="s">
        <v>603</v>
      </c>
      <c r="D109" s="299"/>
      <c r="E109" s="299"/>
      <c r="F109" s="322" t="s">
        <v>595</v>
      </c>
      <c r="G109" s="299"/>
      <c r="H109" s="299" t="s">
        <v>635</v>
      </c>
      <c r="I109" s="299" t="s">
        <v>605</v>
      </c>
      <c r="J109" s="299"/>
      <c r="K109" s="313"/>
    </row>
    <row r="110" s="1" customFormat="1" ht="15" customHeight="1">
      <c r="B110" s="324"/>
      <c r="C110" s="299" t="s">
        <v>614</v>
      </c>
      <c r="D110" s="299"/>
      <c r="E110" s="299"/>
      <c r="F110" s="322" t="s">
        <v>601</v>
      </c>
      <c r="G110" s="299"/>
      <c r="H110" s="299" t="s">
        <v>635</v>
      </c>
      <c r="I110" s="299" t="s">
        <v>597</v>
      </c>
      <c r="J110" s="299">
        <v>50</v>
      </c>
      <c r="K110" s="313"/>
    </row>
    <row r="111" s="1" customFormat="1" ht="15" customHeight="1">
      <c r="B111" s="324"/>
      <c r="C111" s="299" t="s">
        <v>622</v>
      </c>
      <c r="D111" s="299"/>
      <c r="E111" s="299"/>
      <c r="F111" s="322" t="s">
        <v>601</v>
      </c>
      <c r="G111" s="299"/>
      <c r="H111" s="299" t="s">
        <v>635</v>
      </c>
      <c r="I111" s="299" t="s">
        <v>597</v>
      </c>
      <c r="J111" s="299">
        <v>50</v>
      </c>
      <c r="K111" s="313"/>
    </row>
    <row r="112" s="1" customFormat="1" ht="15" customHeight="1">
      <c r="B112" s="324"/>
      <c r="C112" s="299" t="s">
        <v>620</v>
      </c>
      <c r="D112" s="299"/>
      <c r="E112" s="299"/>
      <c r="F112" s="322" t="s">
        <v>601</v>
      </c>
      <c r="G112" s="299"/>
      <c r="H112" s="299" t="s">
        <v>635</v>
      </c>
      <c r="I112" s="299" t="s">
        <v>597</v>
      </c>
      <c r="J112" s="299">
        <v>50</v>
      </c>
      <c r="K112" s="313"/>
    </row>
    <row r="113" s="1" customFormat="1" ht="15" customHeight="1">
      <c r="B113" s="324"/>
      <c r="C113" s="299" t="s">
        <v>51</v>
      </c>
      <c r="D113" s="299"/>
      <c r="E113" s="299"/>
      <c r="F113" s="322" t="s">
        <v>595</v>
      </c>
      <c r="G113" s="299"/>
      <c r="H113" s="299" t="s">
        <v>636</v>
      </c>
      <c r="I113" s="299" t="s">
        <v>597</v>
      </c>
      <c r="J113" s="299">
        <v>20</v>
      </c>
      <c r="K113" s="313"/>
    </row>
    <row r="114" s="1" customFormat="1" ht="15" customHeight="1">
      <c r="B114" s="324"/>
      <c r="C114" s="299" t="s">
        <v>637</v>
      </c>
      <c r="D114" s="299"/>
      <c r="E114" s="299"/>
      <c r="F114" s="322" t="s">
        <v>595</v>
      </c>
      <c r="G114" s="299"/>
      <c r="H114" s="299" t="s">
        <v>638</v>
      </c>
      <c r="I114" s="299" t="s">
        <v>597</v>
      </c>
      <c r="J114" s="299">
        <v>120</v>
      </c>
      <c r="K114" s="313"/>
    </row>
    <row r="115" s="1" customFormat="1" ht="15" customHeight="1">
      <c r="B115" s="324"/>
      <c r="C115" s="299" t="s">
        <v>36</v>
      </c>
      <c r="D115" s="299"/>
      <c r="E115" s="299"/>
      <c r="F115" s="322" t="s">
        <v>595</v>
      </c>
      <c r="G115" s="299"/>
      <c r="H115" s="299" t="s">
        <v>639</v>
      </c>
      <c r="I115" s="299" t="s">
        <v>630</v>
      </c>
      <c r="J115" s="299"/>
      <c r="K115" s="313"/>
    </row>
    <row r="116" s="1" customFormat="1" ht="15" customHeight="1">
      <c r="B116" s="324"/>
      <c r="C116" s="299" t="s">
        <v>46</v>
      </c>
      <c r="D116" s="299"/>
      <c r="E116" s="299"/>
      <c r="F116" s="322" t="s">
        <v>595</v>
      </c>
      <c r="G116" s="299"/>
      <c r="H116" s="299" t="s">
        <v>640</v>
      </c>
      <c r="I116" s="299" t="s">
        <v>630</v>
      </c>
      <c r="J116" s="299"/>
      <c r="K116" s="313"/>
    </row>
    <row r="117" s="1" customFormat="1" ht="15" customHeight="1">
      <c r="B117" s="324"/>
      <c r="C117" s="299" t="s">
        <v>55</v>
      </c>
      <c r="D117" s="299"/>
      <c r="E117" s="299"/>
      <c r="F117" s="322" t="s">
        <v>595</v>
      </c>
      <c r="G117" s="299"/>
      <c r="H117" s="299" t="s">
        <v>641</v>
      </c>
      <c r="I117" s="299" t="s">
        <v>642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643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589</v>
      </c>
      <c r="D123" s="314"/>
      <c r="E123" s="314"/>
      <c r="F123" s="314" t="s">
        <v>590</v>
      </c>
      <c r="G123" s="315"/>
      <c r="H123" s="314" t="s">
        <v>52</v>
      </c>
      <c r="I123" s="314" t="s">
        <v>55</v>
      </c>
      <c r="J123" s="314" t="s">
        <v>591</v>
      </c>
      <c r="K123" s="343"/>
    </row>
    <row r="124" s="1" customFormat="1" ht="17.25" customHeight="1">
      <c r="B124" s="342"/>
      <c r="C124" s="316" t="s">
        <v>592</v>
      </c>
      <c r="D124" s="316"/>
      <c r="E124" s="316"/>
      <c r="F124" s="317" t="s">
        <v>593</v>
      </c>
      <c r="G124" s="318"/>
      <c r="H124" s="316"/>
      <c r="I124" s="316"/>
      <c r="J124" s="316" t="s">
        <v>594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598</v>
      </c>
      <c r="D126" s="321"/>
      <c r="E126" s="321"/>
      <c r="F126" s="322" t="s">
        <v>595</v>
      </c>
      <c r="G126" s="299"/>
      <c r="H126" s="299" t="s">
        <v>635</v>
      </c>
      <c r="I126" s="299" t="s">
        <v>597</v>
      </c>
      <c r="J126" s="299">
        <v>120</v>
      </c>
      <c r="K126" s="347"/>
    </row>
    <row r="127" s="1" customFormat="1" ht="15" customHeight="1">
      <c r="B127" s="344"/>
      <c r="C127" s="299" t="s">
        <v>644</v>
      </c>
      <c r="D127" s="299"/>
      <c r="E127" s="299"/>
      <c r="F127" s="322" t="s">
        <v>595</v>
      </c>
      <c r="G127" s="299"/>
      <c r="H127" s="299" t="s">
        <v>645</v>
      </c>
      <c r="I127" s="299" t="s">
        <v>597</v>
      </c>
      <c r="J127" s="299" t="s">
        <v>646</v>
      </c>
      <c r="K127" s="347"/>
    </row>
    <row r="128" s="1" customFormat="1" ht="15" customHeight="1">
      <c r="B128" s="344"/>
      <c r="C128" s="299" t="s">
        <v>89</v>
      </c>
      <c r="D128" s="299"/>
      <c r="E128" s="299"/>
      <c r="F128" s="322" t="s">
        <v>595</v>
      </c>
      <c r="G128" s="299"/>
      <c r="H128" s="299" t="s">
        <v>647</v>
      </c>
      <c r="I128" s="299" t="s">
        <v>597</v>
      </c>
      <c r="J128" s="299" t="s">
        <v>646</v>
      </c>
      <c r="K128" s="347"/>
    </row>
    <row r="129" s="1" customFormat="1" ht="15" customHeight="1">
      <c r="B129" s="344"/>
      <c r="C129" s="299" t="s">
        <v>606</v>
      </c>
      <c r="D129" s="299"/>
      <c r="E129" s="299"/>
      <c r="F129" s="322" t="s">
        <v>601</v>
      </c>
      <c r="G129" s="299"/>
      <c r="H129" s="299" t="s">
        <v>607</v>
      </c>
      <c r="I129" s="299" t="s">
        <v>597</v>
      </c>
      <c r="J129" s="299">
        <v>15</v>
      </c>
      <c r="K129" s="347"/>
    </row>
    <row r="130" s="1" customFormat="1" ht="15" customHeight="1">
      <c r="B130" s="344"/>
      <c r="C130" s="325" t="s">
        <v>608</v>
      </c>
      <c r="D130" s="325"/>
      <c r="E130" s="325"/>
      <c r="F130" s="326" t="s">
        <v>601</v>
      </c>
      <c r="G130" s="325"/>
      <c r="H130" s="325" t="s">
        <v>609</v>
      </c>
      <c r="I130" s="325" t="s">
        <v>597</v>
      </c>
      <c r="J130" s="325">
        <v>15</v>
      </c>
      <c r="K130" s="347"/>
    </row>
    <row r="131" s="1" customFormat="1" ht="15" customHeight="1">
      <c r="B131" s="344"/>
      <c r="C131" s="325" t="s">
        <v>610</v>
      </c>
      <c r="D131" s="325"/>
      <c r="E131" s="325"/>
      <c r="F131" s="326" t="s">
        <v>601</v>
      </c>
      <c r="G131" s="325"/>
      <c r="H131" s="325" t="s">
        <v>611</v>
      </c>
      <c r="I131" s="325" t="s">
        <v>597</v>
      </c>
      <c r="J131" s="325">
        <v>20</v>
      </c>
      <c r="K131" s="347"/>
    </row>
    <row r="132" s="1" customFormat="1" ht="15" customHeight="1">
      <c r="B132" s="344"/>
      <c r="C132" s="325" t="s">
        <v>612</v>
      </c>
      <c r="D132" s="325"/>
      <c r="E132" s="325"/>
      <c r="F132" s="326" t="s">
        <v>601</v>
      </c>
      <c r="G132" s="325"/>
      <c r="H132" s="325" t="s">
        <v>613</v>
      </c>
      <c r="I132" s="325" t="s">
        <v>597</v>
      </c>
      <c r="J132" s="325">
        <v>20</v>
      </c>
      <c r="K132" s="347"/>
    </row>
    <row r="133" s="1" customFormat="1" ht="15" customHeight="1">
      <c r="B133" s="344"/>
      <c r="C133" s="299" t="s">
        <v>600</v>
      </c>
      <c r="D133" s="299"/>
      <c r="E133" s="299"/>
      <c r="F133" s="322" t="s">
        <v>601</v>
      </c>
      <c r="G133" s="299"/>
      <c r="H133" s="299" t="s">
        <v>635</v>
      </c>
      <c r="I133" s="299" t="s">
        <v>597</v>
      </c>
      <c r="J133" s="299">
        <v>50</v>
      </c>
      <c r="K133" s="347"/>
    </row>
    <row r="134" s="1" customFormat="1" ht="15" customHeight="1">
      <c r="B134" s="344"/>
      <c r="C134" s="299" t="s">
        <v>614</v>
      </c>
      <c r="D134" s="299"/>
      <c r="E134" s="299"/>
      <c r="F134" s="322" t="s">
        <v>601</v>
      </c>
      <c r="G134" s="299"/>
      <c r="H134" s="299" t="s">
        <v>635</v>
      </c>
      <c r="I134" s="299" t="s">
        <v>597</v>
      </c>
      <c r="J134" s="299">
        <v>50</v>
      </c>
      <c r="K134" s="347"/>
    </row>
    <row r="135" s="1" customFormat="1" ht="15" customHeight="1">
      <c r="B135" s="344"/>
      <c r="C135" s="299" t="s">
        <v>620</v>
      </c>
      <c r="D135" s="299"/>
      <c r="E135" s="299"/>
      <c r="F135" s="322" t="s">
        <v>601</v>
      </c>
      <c r="G135" s="299"/>
      <c r="H135" s="299" t="s">
        <v>635</v>
      </c>
      <c r="I135" s="299" t="s">
        <v>597</v>
      </c>
      <c r="J135" s="299">
        <v>50</v>
      </c>
      <c r="K135" s="347"/>
    </row>
    <row r="136" s="1" customFormat="1" ht="15" customHeight="1">
      <c r="B136" s="344"/>
      <c r="C136" s="299" t="s">
        <v>622</v>
      </c>
      <c r="D136" s="299"/>
      <c r="E136" s="299"/>
      <c r="F136" s="322" t="s">
        <v>601</v>
      </c>
      <c r="G136" s="299"/>
      <c r="H136" s="299" t="s">
        <v>635</v>
      </c>
      <c r="I136" s="299" t="s">
        <v>597</v>
      </c>
      <c r="J136" s="299">
        <v>50</v>
      </c>
      <c r="K136" s="347"/>
    </row>
    <row r="137" s="1" customFormat="1" ht="15" customHeight="1">
      <c r="B137" s="344"/>
      <c r="C137" s="299" t="s">
        <v>623</v>
      </c>
      <c r="D137" s="299"/>
      <c r="E137" s="299"/>
      <c r="F137" s="322" t="s">
        <v>601</v>
      </c>
      <c r="G137" s="299"/>
      <c r="H137" s="299" t="s">
        <v>648</v>
      </c>
      <c r="I137" s="299" t="s">
        <v>597</v>
      </c>
      <c r="J137" s="299">
        <v>255</v>
      </c>
      <c r="K137" s="347"/>
    </row>
    <row r="138" s="1" customFormat="1" ht="15" customHeight="1">
      <c r="B138" s="344"/>
      <c r="C138" s="299" t="s">
        <v>625</v>
      </c>
      <c r="D138" s="299"/>
      <c r="E138" s="299"/>
      <c r="F138" s="322" t="s">
        <v>595</v>
      </c>
      <c r="G138" s="299"/>
      <c r="H138" s="299" t="s">
        <v>649</v>
      </c>
      <c r="I138" s="299" t="s">
        <v>627</v>
      </c>
      <c r="J138" s="299"/>
      <c r="K138" s="347"/>
    </row>
    <row r="139" s="1" customFormat="1" ht="15" customHeight="1">
      <c r="B139" s="344"/>
      <c r="C139" s="299" t="s">
        <v>628</v>
      </c>
      <c r="D139" s="299"/>
      <c r="E139" s="299"/>
      <c r="F139" s="322" t="s">
        <v>595</v>
      </c>
      <c r="G139" s="299"/>
      <c r="H139" s="299" t="s">
        <v>650</v>
      </c>
      <c r="I139" s="299" t="s">
        <v>630</v>
      </c>
      <c r="J139" s="299"/>
      <c r="K139" s="347"/>
    </row>
    <row r="140" s="1" customFormat="1" ht="15" customHeight="1">
      <c r="B140" s="344"/>
      <c r="C140" s="299" t="s">
        <v>631</v>
      </c>
      <c r="D140" s="299"/>
      <c r="E140" s="299"/>
      <c r="F140" s="322" t="s">
        <v>595</v>
      </c>
      <c r="G140" s="299"/>
      <c r="H140" s="299" t="s">
        <v>631</v>
      </c>
      <c r="I140" s="299" t="s">
        <v>630</v>
      </c>
      <c r="J140" s="299"/>
      <c r="K140" s="347"/>
    </row>
    <row r="141" s="1" customFormat="1" ht="15" customHeight="1">
      <c r="B141" s="344"/>
      <c r="C141" s="299" t="s">
        <v>36</v>
      </c>
      <c r="D141" s="299"/>
      <c r="E141" s="299"/>
      <c r="F141" s="322" t="s">
        <v>595</v>
      </c>
      <c r="G141" s="299"/>
      <c r="H141" s="299" t="s">
        <v>651</v>
      </c>
      <c r="I141" s="299" t="s">
        <v>630</v>
      </c>
      <c r="J141" s="299"/>
      <c r="K141" s="347"/>
    </row>
    <row r="142" s="1" customFormat="1" ht="15" customHeight="1">
      <c r="B142" s="344"/>
      <c r="C142" s="299" t="s">
        <v>652</v>
      </c>
      <c r="D142" s="299"/>
      <c r="E142" s="299"/>
      <c r="F142" s="322" t="s">
        <v>595</v>
      </c>
      <c r="G142" s="299"/>
      <c r="H142" s="299" t="s">
        <v>653</v>
      </c>
      <c r="I142" s="299" t="s">
        <v>630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654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589</v>
      </c>
      <c r="D148" s="314"/>
      <c r="E148" s="314"/>
      <c r="F148" s="314" t="s">
        <v>590</v>
      </c>
      <c r="G148" s="315"/>
      <c r="H148" s="314" t="s">
        <v>52</v>
      </c>
      <c r="I148" s="314" t="s">
        <v>55</v>
      </c>
      <c r="J148" s="314" t="s">
        <v>591</v>
      </c>
      <c r="K148" s="313"/>
    </row>
    <row r="149" s="1" customFormat="1" ht="17.25" customHeight="1">
      <c r="B149" s="311"/>
      <c r="C149" s="316" t="s">
        <v>592</v>
      </c>
      <c r="D149" s="316"/>
      <c r="E149" s="316"/>
      <c r="F149" s="317" t="s">
        <v>593</v>
      </c>
      <c r="G149" s="318"/>
      <c r="H149" s="316"/>
      <c r="I149" s="316"/>
      <c r="J149" s="316" t="s">
        <v>594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598</v>
      </c>
      <c r="D151" s="299"/>
      <c r="E151" s="299"/>
      <c r="F151" s="352" t="s">
        <v>595</v>
      </c>
      <c r="G151" s="299"/>
      <c r="H151" s="351" t="s">
        <v>635</v>
      </c>
      <c r="I151" s="351" t="s">
        <v>597</v>
      </c>
      <c r="J151" s="351">
        <v>120</v>
      </c>
      <c r="K151" s="347"/>
    </row>
    <row r="152" s="1" customFormat="1" ht="15" customHeight="1">
      <c r="B152" s="324"/>
      <c r="C152" s="351" t="s">
        <v>644</v>
      </c>
      <c r="D152" s="299"/>
      <c r="E152" s="299"/>
      <c r="F152" s="352" t="s">
        <v>595</v>
      </c>
      <c r="G152" s="299"/>
      <c r="H152" s="351" t="s">
        <v>655</v>
      </c>
      <c r="I152" s="351" t="s">
        <v>597</v>
      </c>
      <c r="J152" s="351" t="s">
        <v>646</v>
      </c>
      <c r="K152" s="347"/>
    </row>
    <row r="153" s="1" customFormat="1" ht="15" customHeight="1">
      <c r="B153" s="324"/>
      <c r="C153" s="351" t="s">
        <v>89</v>
      </c>
      <c r="D153" s="299"/>
      <c r="E153" s="299"/>
      <c r="F153" s="352" t="s">
        <v>595</v>
      </c>
      <c r="G153" s="299"/>
      <c r="H153" s="351" t="s">
        <v>656</v>
      </c>
      <c r="I153" s="351" t="s">
        <v>597</v>
      </c>
      <c r="J153" s="351" t="s">
        <v>646</v>
      </c>
      <c r="K153" s="347"/>
    </row>
    <row r="154" s="1" customFormat="1" ht="15" customHeight="1">
      <c r="B154" s="324"/>
      <c r="C154" s="351" t="s">
        <v>600</v>
      </c>
      <c r="D154" s="299"/>
      <c r="E154" s="299"/>
      <c r="F154" s="352" t="s">
        <v>601</v>
      </c>
      <c r="G154" s="299"/>
      <c r="H154" s="351" t="s">
        <v>635</v>
      </c>
      <c r="I154" s="351" t="s">
        <v>597</v>
      </c>
      <c r="J154" s="351">
        <v>50</v>
      </c>
      <c r="K154" s="347"/>
    </row>
    <row r="155" s="1" customFormat="1" ht="15" customHeight="1">
      <c r="B155" s="324"/>
      <c r="C155" s="351" t="s">
        <v>603</v>
      </c>
      <c r="D155" s="299"/>
      <c r="E155" s="299"/>
      <c r="F155" s="352" t="s">
        <v>595</v>
      </c>
      <c r="G155" s="299"/>
      <c r="H155" s="351" t="s">
        <v>635</v>
      </c>
      <c r="I155" s="351" t="s">
        <v>605</v>
      </c>
      <c r="J155" s="351"/>
      <c r="K155" s="347"/>
    </row>
    <row r="156" s="1" customFormat="1" ht="15" customHeight="1">
      <c r="B156" s="324"/>
      <c r="C156" s="351" t="s">
        <v>614</v>
      </c>
      <c r="D156" s="299"/>
      <c r="E156" s="299"/>
      <c r="F156" s="352" t="s">
        <v>601</v>
      </c>
      <c r="G156" s="299"/>
      <c r="H156" s="351" t="s">
        <v>635</v>
      </c>
      <c r="I156" s="351" t="s">
        <v>597</v>
      </c>
      <c r="J156" s="351">
        <v>50</v>
      </c>
      <c r="K156" s="347"/>
    </row>
    <row r="157" s="1" customFormat="1" ht="15" customHeight="1">
      <c r="B157" s="324"/>
      <c r="C157" s="351" t="s">
        <v>622</v>
      </c>
      <c r="D157" s="299"/>
      <c r="E157" s="299"/>
      <c r="F157" s="352" t="s">
        <v>601</v>
      </c>
      <c r="G157" s="299"/>
      <c r="H157" s="351" t="s">
        <v>635</v>
      </c>
      <c r="I157" s="351" t="s">
        <v>597</v>
      </c>
      <c r="J157" s="351">
        <v>50</v>
      </c>
      <c r="K157" s="347"/>
    </row>
    <row r="158" s="1" customFormat="1" ht="15" customHeight="1">
      <c r="B158" s="324"/>
      <c r="C158" s="351" t="s">
        <v>620</v>
      </c>
      <c r="D158" s="299"/>
      <c r="E158" s="299"/>
      <c r="F158" s="352" t="s">
        <v>601</v>
      </c>
      <c r="G158" s="299"/>
      <c r="H158" s="351" t="s">
        <v>635</v>
      </c>
      <c r="I158" s="351" t="s">
        <v>597</v>
      </c>
      <c r="J158" s="351">
        <v>50</v>
      </c>
      <c r="K158" s="347"/>
    </row>
    <row r="159" s="1" customFormat="1" ht="15" customHeight="1">
      <c r="B159" s="324"/>
      <c r="C159" s="351" t="s">
        <v>106</v>
      </c>
      <c r="D159" s="299"/>
      <c r="E159" s="299"/>
      <c r="F159" s="352" t="s">
        <v>595</v>
      </c>
      <c r="G159" s="299"/>
      <c r="H159" s="351" t="s">
        <v>657</v>
      </c>
      <c r="I159" s="351" t="s">
        <v>597</v>
      </c>
      <c r="J159" s="351" t="s">
        <v>658</v>
      </c>
      <c r="K159" s="347"/>
    </row>
    <row r="160" s="1" customFormat="1" ht="15" customHeight="1">
      <c r="B160" s="324"/>
      <c r="C160" s="351" t="s">
        <v>659</v>
      </c>
      <c r="D160" s="299"/>
      <c r="E160" s="299"/>
      <c r="F160" s="352" t="s">
        <v>595</v>
      </c>
      <c r="G160" s="299"/>
      <c r="H160" s="351" t="s">
        <v>660</v>
      </c>
      <c r="I160" s="351" t="s">
        <v>630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661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589</v>
      </c>
      <c r="D166" s="314"/>
      <c r="E166" s="314"/>
      <c r="F166" s="314" t="s">
        <v>590</v>
      </c>
      <c r="G166" s="356"/>
      <c r="H166" s="357" t="s">
        <v>52</v>
      </c>
      <c r="I166" s="357" t="s">
        <v>55</v>
      </c>
      <c r="J166" s="314" t="s">
        <v>591</v>
      </c>
      <c r="K166" s="291"/>
    </row>
    <row r="167" s="1" customFormat="1" ht="17.25" customHeight="1">
      <c r="B167" s="292"/>
      <c r="C167" s="316" t="s">
        <v>592</v>
      </c>
      <c r="D167" s="316"/>
      <c r="E167" s="316"/>
      <c r="F167" s="317" t="s">
        <v>593</v>
      </c>
      <c r="G167" s="358"/>
      <c r="H167" s="359"/>
      <c r="I167" s="359"/>
      <c r="J167" s="316" t="s">
        <v>594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598</v>
      </c>
      <c r="D169" s="299"/>
      <c r="E169" s="299"/>
      <c r="F169" s="322" t="s">
        <v>595</v>
      </c>
      <c r="G169" s="299"/>
      <c r="H169" s="299" t="s">
        <v>635</v>
      </c>
      <c r="I169" s="299" t="s">
        <v>597</v>
      </c>
      <c r="J169" s="299">
        <v>120</v>
      </c>
      <c r="K169" s="347"/>
    </row>
    <row r="170" s="1" customFormat="1" ht="15" customHeight="1">
      <c r="B170" s="324"/>
      <c r="C170" s="299" t="s">
        <v>644</v>
      </c>
      <c r="D170" s="299"/>
      <c r="E170" s="299"/>
      <c r="F170" s="322" t="s">
        <v>595</v>
      </c>
      <c r="G170" s="299"/>
      <c r="H170" s="299" t="s">
        <v>645</v>
      </c>
      <c r="I170" s="299" t="s">
        <v>597</v>
      </c>
      <c r="J170" s="299" t="s">
        <v>646</v>
      </c>
      <c r="K170" s="347"/>
    </row>
    <row r="171" s="1" customFormat="1" ht="15" customHeight="1">
      <c r="B171" s="324"/>
      <c r="C171" s="299" t="s">
        <v>89</v>
      </c>
      <c r="D171" s="299"/>
      <c r="E171" s="299"/>
      <c r="F171" s="322" t="s">
        <v>595</v>
      </c>
      <c r="G171" s="299"/>
      <c r="H171" s="299" t="s">
        <v>662</v>
      </c>
      <c r="I171" s="299" t="s">
        <v>597</v>
      </c>
      <c r="J171" s="299" t="s">
        <v>646</v>
      </c>
      <c r="K171" s="347"/>
    </row>
    <row r="172" s="1" customFormat="1" ht="15" customHeight="1">
      <c r="B172" s="324"/>
      <c r="C172" s="299" t="s">
        <v>600</v>
      </c>
      <c r="D172" s="299"/>
      <c r="E172" s="299"/>
      <c r="F172" s="322" t="s">
        <v>601</v>
      </c>
      <c r="G172" s="299"/>
      <c r="H172" s="299" t="s">
        <v>662</v>
      </c>
      <c r="I172" s="299" t="s">
        <v>597</v>
      </c>
      <c r="J172" s="299">
        <v>50</v>
      </c>
      <c r="K172" s="347"/>
    </row>
    <row r="173" s="1" customFormat="1" ht="15" customHeight="1">
      <c r="B173" s="324"/>
      <c r="C173" s="299" t="s">
        <v>603</v>
      </c>
      <c r="D173" s="299"/>
      <c r="E173" s="299"/>
      <c r="F173" s="322" t="s">
        <v>595</v>
      </c>
      <c r="G173" s="299"/>
      <c r="H173" s="299" t="s">
        <v>662</v>
      </c>
      <c r="I173" s="299" t="s">
        <v>605</v>
      </c>
      <c r="J173" s="299"/>
      <c r="K173" s="347"/>
    </row>
    <row r="174" s="1" customFormat="1" ht="15" customHeight="1">
      <c r="B174" s="324"/>
      <c r="C174" s="299" t="s">
        <v>614</v>
      </c>
      <c r="D174" s="299"/>
      <c r="E174" s="299"/>
      <c r="F174" s="322" t="s">
        <v>601</v>
      </c>
      <c r="G174" s="299"/>
      <c r="H174" s="299" t="s">
        <v>662</v>
      </c>
      <c r="I174" s="299" t="s">
        <v>597</v>
      </c>
      <c r="J174" s="299">
        <v>50</v>
      </c>
      <c r="K174" s="347"/>
    </row>
    <row r="175" s="1" customFormat="1" ht="15" customHeight="1">
      <c r="B175" s="324"/>
      <c r="C175" s="299" t="s">
        <v>622</v>
      </c>
      <c r="D175" s="299"/>
      <c r="E175" s="299"/>
      <c r="F175" s="322" t="s">
        <v>601</v>
      </c>
      <c r="G175" s="299"/>
      <c r="H175" s="299" t="s">
        <v>662</v>
      </c>
      <c r="I175" s="299" t="s">
        <v>597</v>
      </c>
      <c r="J175" s="299">
        <v>50</v>
      </c>
      <c r="K175" s="347"/>
    </row>
    <row r="176" s="1" customFormat="1" ht="15" customHeight="1">
      <c r="B176" s="324"/>
      <c r="C176" s="299" t="s">
        <v>620</v>
      </c>
      <c r="D176" s="299"/>
      <c r="E176" s="299"/>
      <c r="F176" s="322" t="s">
        <v>601</v>
      </c>
      <c r="G176" s="299"/>
      <c r="H176" s="299" t="s">
        <v>662</v>
      </c>
      <c r="I176" s="299" t="s">
        <v>597</v>
      </c>
      <c r="J176" s="299">
        <v>50</v>
      </c>
      <c r="K176" s="347"/>
    </row>
    <row r="177" s="1" customFormat="1" ht="15" customHeight="1">
      <c r="B177" s="324"/>
      <c r="C177" s="299" t="s">
        <v>114</v>
      </c>
      <c r="D177" s="299"/>
      <c r="E177" s="299"/>
      <c r="F177" s="322" t="s">
        <v>595</v>
      </c>
      <c r="G177" s="299"/>
      <c r="H177" s="299" t="s">
        <v>663</v>
      </c>
      <c r="I177" s="299" t="s">
        <v>664</v>
      </c>
      <c r="J177" s="299"/>
      <c r="K177" s="347"/>
    </row>
    <row r="178" s="1" customFormat="1" ht="15" customHeight="1">
      <c r="B178" s="324"/>
      <c r="C178" s="299" t="s">
        <v>55</v>
      </c>
      <c r="D178" s="299"/>
      <c r="E178" s="299"/>
      <c r="F178" s="322" t="s">
        <v>595</v>
      </c>
      <c r="G178" s="299"/>
      <c r="H178" s="299" t="s">
        <v>665</v>
      </c>
      <c r="I178" s="299" t="s">
        <v>666</v>
      </c>
      <c r="J178" s="299">
        <v>1</v>
      </c>
      <c r="K178" s="347"/>
    </row>
    <row r="179" s="1" customFormat="1" ht="15" customHeight="1">
      <c r="B179" s="324"/>
      <c r="C179" s="299" t="s">
        <v>51</v>
      </c>
      <c r="D179" s="299"/>
      <c r="E179" s="299"/>
      <c r="F179" s="322" t="s">
        <v>595</v>
      </c>
      <c r="G179" s="299"/>
      <c r="H179" s="299" t="s">
        <v>667</v>
      </c>
      <c r="I179" s="299" t="s">
        <v>597</v>
      </c>
      <c r="J179" s="299">
        <v>20</v>
      </c>
      <c r="K179" s="347"/>
    </row>
    <row r="180" s="1" customFormat="1" ht="15" customHeight="1">
      <c r="B180" s="324"/>
      <c r="C180" s="299" t="s">
        <v>52</v>
      </c>
      <c r="D180" s="299"/>
      <c r="E180" s="299"/>
      <c r="F180" s="322" t="s">
        <v>595</v>
      </c>
      <c r="G180" s="299"/>
      <c r="H180" s="299" t="s">
        <v>668</v>
      </c>
      <c r="I180" s="299" t="s">
        <v>597</v>
      </c>
      <c r="J180" s="299">
        <v>255</v>
      </c>
      <c r="K180" s="347"/>
    </row>
    <row r="181" s="1" customFormat="1" ht="15" customHeight="1">
      <c r="B181" s="324"/>
      <c r="C181" s="299" t="s">
        <v>115</v>
      </c>
      <c r="D181" s="299"/>
      <c r="E181" s="299"/>
      <c r="F181" s="322" t="s">
        <v>595</v>
      </c>
      <c r="G181" s="299"/>
      <c r="H181" s="299" t="s">
        <v>559</v>
      </c>
      <c r="I181" s="299" t="s">
        <v>597</v>
      </c>
      <c r="J181" s="299">
        <v>10</v>
      </c>
      <c r="K181" s="347"/>
    </row>
    <row r="182" s="1" customFormat="1" ht="15" customHeight="1">
      <c r="B182" s="324"/>
      <c r="C182" s="299" t="s">
        <v>116</v>
      </c>
      <c r="D182" s="299"/>
      <c r="E182" s="299"/>
      <c r="F182" s="322" t="s">
        <v>595</v>
      </c>
      <c r="G182" s="299"/>
      <c r="H182" s="299" t="s">
        <v>669</v>
      </c>
      <c r="I182" s="299" t="s">
        <v>630</v>
      </c>
      <c r="J182" s="299"/>
      <c r="K182" s="347"/>
    </row>
    <row r="183" s="1" customFormat="1" ht="15" customHeight="1">
      <c r="B183" s="324"/>
      <c r="C183" s="299" t="s">
        <v>670</v>
      </c>
      <c r="D183" s="299"/>
      <c r="E183" s="299"/>
      <c r="F183" s="322" t="s">
        <v>595</v>
      </c>
      <c r="G183" s="299"/>
      <c r="H183" s="299" t="s">
        <v>671</v>
      </c>
      <c r="I183" s="299" t="s">
        <v>630</v>
      </c>
      <c r="J183" s="299"/>
      <c r="K183" s="347"/>
    </row>
    <row r="184" s="1" customFormat="1" ht="15" customHeight="1">
      <c r="B184" s="324"/>
      <c r="C184" s="299" t="s">
        <v>659</v>
      </c>
      <c r="D184" s="299"/>
      <c r="E184" s="299"/>
      <c r="F184" s="322" t="s">
        <v>595</v>
      </c>
      <c r="G184" s="299"/>
      <c r="H184" s="299" t="s">
        <v>672</v>
      </c>
      <c r="I184" s="299" t="s">
        <v>630</v>
      </c>
      <c r="J184" s="299"/>
      <c r="K184" s="347"/>
    </row>
    <row r="185" s="1" customFormat="1" ht="15" customHeight="1">
      <c r="B185" s="324"/>
      <c r="C185" s="299" t="s">
        <v>118</v>
      </c>
      <c r="D185" s="299"/>
      <c r="E185" s="299"/>
      <c r="F185" s="322" t="s">
        <v>601</v>
      </c>
      <c r="G185" s="299"/>
      <c r="H185" s="299" t="s">
        <v>673</v>
      </c>
      <c r="I185" s="299" t="s">
        <v>597</v>
      </c>
      <c r="J185" s="299">
        <v>50</v>
      </c>
      <c r="K185" s="347"/>
    </row>
    <row r="186" s="1" customFormat="1" ht="15" customHeight="1">
      <c r="B186" s="324"/>
      <c r="C186" s="299" t="s">
        <v>674</v>
      </c>
      <c r="D186" s="299"/>
      <c r="E186" s="299"/>
      <c r="F186" s="322" t="s">
        <v>601</v>
      </c>
      <c r="G186" s="299"/>
      <c r="H186" s="299" t="s">
        <v>675</v>
      </c>
      <c r="I186" s="299" t="s">
        <v>676</v>
      </c>
      <c r="J186" s="299"/>
      <c r="K186" s="347"/>
    </row>
    <row r="187" s="1" customFormat="1" ht="15" customHeight="1">
      <c r="B187" s="324"/>
      <c r="C187" s="299" t="s">
        <v>677</v>
      </c>
      <c r="D187" s="299"/>
      <c r="E187" s="299"/>
      <c r="F187" s="322" t="s">
        <v>601</v>
      </c>
      <c r="G187" s="299"/>
      <c r="H187" s="299" t="s">
        <v>678</v>
      </c>
      <c r="I187" s="299" t="s">
        <v>676</v>
      </c>
      <c r="J187" s="299"/>
      <c r="K187" s="347"/>
    </row>
    <row r="188" s="1" customFormat="1" ht="15" customHeight="1">
      <c r="B188" s="324"/>
      <c r="C188" s="299" t="s">
        <v>679</v>
      </c>
      <c r="D188" s="299"/>
      <c r="E188" s="299"/>
      <c r="F188" s="322" t="s">
        <v>601</v>
      </c>
      <c r="G188" s="299"/>
      <c r="H188" s="299" t="s">
        <v>680</v>
      </c>
      <c r="I188" s="299" t="s">
        <v>676</v>
      </c>
      <c r="J188" s="299"/>
      <c r="K188" s="347"/>
    </row>
    <row r="189" s="1" customFormat="1" ht="15" customHeight="1">
      <c r="B189" s="324"/>
      <c r="C189" s="360" t="s">
        <v>681</v>
      </c>
      <c r="D189" s="299"/>
      <c r="E189" s="299"/>
      <c r="F189" s="322" t="s">
        <v>601</v>
      </c>
      <c r="G189" s="299"/>
      <c r="H189" s="299" t="s">
        <v>682</v>
      </c>
      <c r="I189" s="299" t="s">
        <v>683</v>
      </c>
      <c r="J189" s="361" t="s">
        <v>684</v>
      </c>
      <c r="K189" s="347"/>
    </row>
    <row r="190" s="1" customFormat="1" ht="15" customHeight="1">
      <c r="B190" s="324"/>
      <c r="C190" s="360" t="s">
        <v>40</v>
      </c>
      <c r="D190" s="299"/>
      <c r="E190" s="299"/>
      <c r="F190" s="322" t="s">
        <v>595</v>
      </c>
      <c r="G190" s="299"/>
      <c r="H190" s="296" t="s">
        <v>685</v>
      </c>
      <c r="I190" s="299" t="s">
        <v>686</v>
      </c>
      <c r="J190" s="299"/>
      <c r="K190" s="347"/>
    </row>
    <row r="191" s="1" customFormat="1" ht="15" customHeight="1">
      <c r="B191" s="324"/>
      <c r="C191" s="360" t="s">
        <v>687</v>
      </c>
      <c r="D191" s="299"/>
      <c r="E191" s="299"/>
      <c r="F191" s="322" t="s">
        <v>595</v>
      </c>
      <c r="G191" s="299"/>
      <c r="H191" s="299" t="s">
        <v>688</v>
      </c>
      <c r="I191" s="299" t="s">
        <v>630</v>
      </c>
      <c r="J191" s="299"/>
      <c r="K191" s="347"/>
    </row>
    <row r="192" s="1" customFormat="1" ht="15" customHeight="1">
      <c r="B192" s="324"/>
      <c r="C192" s="360" t="s">
        <v>689</v>
      </c>
      <c r="D192" s="299"/>
      <c r="E192" s="299"/>
      <c r="F192" s="322" t="s">
        <v>595</v>
      </c>
      <c r="G192" s="299"/>
      <c r="H192" s="299" t="s">
        <v>690</v>
      </c>
      <c r="I192" s="299" t="s">
        <v>630</v>
      </c>
      <c r="J192" s="299"/>
      <c r="K192" s="347"/>
    </row>
    <row r="193" s="1" customFormat="1" ht="15" customHeight="1">
      <c r="B193" s="324"/>
      <c r="C193" s="360" t="s">
        <v>691</v>
      </c>
      <c r="D193" s="299"/>
      <c r="E193" s="299"/>
      <c r="F193" s="322" t="s">
        <v>601</v>
      </c>
      <c r="G193" s="299"/>
      <c r="H193" s="299" t="s">
        <v>692</v>
      </c>
      <c r="I193" s="299" t="s">
        <v>630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693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694</v>
      </c>
      <c r="D200" s="363"/>
      <c r="E200" s="363"/>
      <c r="F200" s="363" t="s">
        <v>695</v>
      </c>
      <c r="G200" s="364"/>
      <c r="H200" s="363" t="s">
        <v>696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686</v>
      </c>
      <c r="D202" s="299"/>
      <c r="E202" s="299"/>
      <c r="F202" s="322" t="s">
        <v>41</v>
      </c>
      <c r="G202" s="299"/>
      <c r="H202" s="299" t="s">
        <v>697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42</v>
      </c>
      <c r="G203" s="299"/>
      <c r="H203" s="299" t="s">
        <v>698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45</v>
      </c>
      <c r="G204" s="299"/>
      <c r="H204" s="299" t="s">
        <v>699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43</v>
      </c>
      <c r="G205" s="299"/>
      <c r="H205" s="299" t="s">
        <v>700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44</v>
      </c>
      <c r="G206" s="299"/>
      <c r="H206" s="299" t="s">
        <v>701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642</v>
      </c>
      <c r="D208" s="299"/>
      <c r="E208" s="299"/>
      <c r="F208" s="322" t="s">
        <v>77</v>
      </c>
      <c r="G208" s="299"/>
      <c r="H208" s="299" t="s">
        <v>702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538</v>
      </c>
      <c r="G209" s="299"/>
      <c r="H209" s="299" t="s">
        <v>539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536</v>
      </c>
      <c r="G210" s="299"/>
      <c r="H210" s="299" t="s">
        <v>703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540</v>
      </c>
      <c r="G211" s="360"/>
      <c r="H211" s="351" t="s">
        <v>541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542</v>
      </c>
      <c r="G212" s="360"/>
      <c r="H212" s="351" t="s">
        <v>704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666</v>
      </c>
      <c r="D214" s="299"/>
      <c r="E214" s="299"/>
      <c r="F214" s="322">
        <v>1</v>
      </c>
      <c r="G214" s="360"/>
      <c r="H214" s="351" t="s">
        <v>705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706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707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708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Šliková Jiřina Ing.</dc:creator>
  <cp:lastModifiedBy>Šliková Jiřina Ing.</cp:lastModifiedBy>
  <dcterms:created xsi:type="dcterms:W3CDTF">2023-03-29T08:18:50Z</dcterms:created>
  <dcterms:modified xsi:type="dcterms:W3CDTF">2023-03-29T08:18:55Z</dcterms:modified>
</cp:coreProperties>
</file>